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4000" windowHeight="960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Лист2!$A$9:$I$245</definedName>
    <definedName name="_xlnm.Print_Area" localSheetId="1">Лист2!$A$1:$L$250</definedName>
  </definedNames>
  <calcPr calcId="125725"/>
</workbook>
</file>

<file path=xl/calcChain.xml><?xml version="1.0" encoding="utf-8"?>
<calcChain xmlns="http://schemas.openxmlformats.org/spreadsheetml/2006/main">
  <c r="I214" i="2"/>
  <c r="I210" l="1"/>
  <c r="J118" l="1"/>
  <c r="J190"/>
  <c r="J242"/>
  <c r="L242"/>
  <c r="K242"/>
  <c r="I242"/>
  <c r="H242"/>
  <c r="G242"/>
  <c r="J188"/>
  <c r="F188" s="1"/>
  <c r="F224"/>
  <c r="J234"/>
  <c r="F236"/>
  <c r="F230"/>
  <c r="F218"/>
  <c r="F212"/>
  <c r="F206"/>
  <c r="F200"/>
  <c r="F194"/>
  <c r="F182"/>
  <c r="F176"/>
  <c r="F170"/>
  <c r="F164"/>
  <c r="F158"/>
  <c r="F152"/>
  <c r="F146"/>
  <c r="F140" l="1"/>
  <c r="F134"/>
  <c r="F128"/>
  <c r="F122"/>
  <c r="H117"/>
  <c r="I117"/>
  <c r="J117"/>
  <c r="K117"/>
  <c r="L117"/>
  <c r="F116"/>
  <c r="F110"/>
  <c r="F104" l="1"/>
  <c r="F98"/>
  <c r="F92"/>
  <c r="F80"/>
  <c r="F86"/>
  <c r="F74"/>
  <c r="F68"/>
  <c r="F57"/>
  <c r="F62"/>
  <c r="F56"/>
  <c r="F50"/>
  <c r="F44"/>
  <c r="F45"/>
  <c r="F38"/>
  <c r="F32"/>
  <c r="F26"/>
  <c r="F20"/>
  <c r="F14"/>
  <c r="F242" s="1"/>
  <c r="G15"/>
  <c r="H15"/>
  <c r="I15"/>
  <c r="J15"/>
  <c r="K15"/>
  <c r="L15"/>
  <c r="F239" l="1"/>
  <c r="F238"/>
  <c r="F237"/>
  <c r="F235"/>
  <c r="L234"/>
  <c r="K234"/>
  <c r="I234"/>
  <c r="H234"/>
  <c r="G234"/>
  <c r="F234" l="1"/>
  <c r="J115"/>
  <c r="J82"/>
  <c r="J81"/>
  <c r="J79"/>
  <c r="J16"/>
  <c r="J13"/>
  <c r="I13"/>
  <c r="F19" l="1"/>
  <c r="F21"/>
  <c r="F22"/>
  <c r="F23"/>
  <c r="F25"/>
  <c r="F27"/>
  <c r="F28"/>
  <c r="F29"/>
  <c r="F31"/>
  <c r="F33"/>
  <c r="F35"/>
  <c r="F37"/>
  <c r="F39"/>
  <c r="F41"/>
  <c r="F43"/>
  <c r="F46"/>
  <c r="F47"/>
  <c r="F49"/>
  <c r="F51"/>
  <c r="F52"/>
  <c r="F53"/>
  <c r="F55"/>
  <c r="F58"/>
  <c r="F59"/>
  <c r="F61"/>
  <c r="F63"/>
  <c r="F64"/>
  <c r="F65"/>
  <c r="F73"/>
  <c r="F75"/>
  <c r="F76"/>
  <c r="F77"/>
  <c r="F85"/>
  <c r="F87"/>
  <c r="F88"/>
  <c r="F89"/>
  <c r="F91"/>
  <c r="F93"/>
  <c r="F95"/>
  <c r="F97"/>
  <c r="F99"/>
  <c r="F100"/>
  <c r="F101"/>
  <c r="F103"/>
  <c r="F105"/>
  <c r="F107"/>
  <c r="F109"/>
  <c r="F111"/>
  <c r="F113"/>
  <c r="F121"/>
  <c r="F123"/>
  <c r="F125"/>
  <c r="F127"/>
  <c r="F129"/>
  <c r="F130"/>
  <c r="F131"/>
  <c r="F133"/>
  <c r="F135"/>
  <c r="F136"/>
  <c r="F137"/>
  <c r="F139"/>
  <c r="F141"/>
  <c r="F142"/>
  <c r="F143"/>
  <c r="F145"/>
  <c r="F147"/>
  <c r="F148"/>
  <c r="F149"/>
  <c r="F151"/>
  <c r="F153"/>
  <c r="F155"/>
  <c r="F157"/>
  <c r="F159"/>
  <c r="F160"/>
  <c r="F161"/>
  <c r="F167"/>
  <c r="F165"/>
  <c r="F163"/>
  <c r="F169"/>
  <c r="F171"/>
  <c r="F172"/>
  <c r="F173"/>
  <c r="F175"/>
  <c r="F177"/>
  <c r="F179"/>
  <c r="F181"/>
  <c r="F183"/>
  <c r="F184"/>
  <c r="F185"/>
  <c r="F193"/>
  <c r="F195"/>
  <c r="F196"/>
  <c r="F197"/>
  <c r="F199"/>
  <c r="F201"/>
  <c r="F202"/>
  <c r="F203"/>
  <c r="F205"/>
  <c r="F207"/>
  <c r="F209"/>
  <c r="F211"/>
  <c r="F213"/>
  <c r="F215"/>
  <c r="F217"/>
  <c r="F219"/>
  <c r="F220"/>
  <c r="F221"/>
  <c r="F223"/>
  <c r="F225"/>
  <c r="F226"/>
  <c r="F227"/>
  <c r="F229"/>
  <c r="F231"/>
  <c r="F232"/>
  <c r="F233"/>
  <c r="K228"/>
  <c r="L228"/>
  <c r="K222"/>
  <c r="L222"/>
  <c r="J210"/>
  <c r="K210"/>
  <c r="L210"/>
  <c r="L204"/>
  <c r="K198"/>
  <c r="L198"/>
  <c r="J192"/>
  <c r="K192"/>
  <c r="L192"/>
  <c r="K180"/>
  <c r="L180"/>
  <c r="K174"/>
  <c r="L174"/>
  <c r="K168"/>
  <c r="L168"/>
  <c r="L162"/>
  <c r="L156"/>
  <c r="L150"/>
  <c r="K144"/>
  <c r="L144"/>
  <c r="L138"/>
  <c r="K132"/>
  <c r="L132"/>
  <c r="L126"/>
  <c r="L115"/>
  <c r="L118"/>
  <c r="L119"/>
  <c r="L120"/>
  <c r="K108"/>
  <c r="L108"/>
  <c r="K102"/>
  <c r="L102"/>
  <c r="K96"/>
  <c r="L96"/>
  <c r="L90"/>
  <c r="L79"/>
  <c r="L81"/>
  <c r="L82"/>
  <c r="L83"/>
  <c r="L84"/>
  <c r="L67"/>
  <c r="L69"/>
  <c r="L243" s="1"/>
  <c r="L70"/>
  <c r="L71"/>
  <c r="L72"/>
  <c r="L66" s="1"/>
  <c r="L60"/>
  <c r="K60"/>
  <c r="L78" l="1"/>
  <c r="L114"/>
  <c r="L13"/>
  <c r="L241" s="1"/>
  <c r="L16"/>
  <c r="L244" s="1"/>
  <c r="L17"/>
  <c r="L245" s="1"/>
  <c r="L18"/>
  <c r="K13"/>
  <c r="K16"/>
  <c r="K17"/>
  <c r="K18"/>
  <c r="L54"/>
  <c r="L48"/>
  <c r="L42"/>
  <c r="L36"/>
  <c r="L30"/>
  <c r="L24"/>
  <c r="L12" l="1"/>
  <c r="L240" s="1"/>
  <c r="I208"/>
  <c r="F208" s="1"/>
  <c r="I40"/>
  <c r="I16" s="1"/>
  <c r="I228"/>
  <c r="J228"/>
  <c r="H228"/>
  <c r="G228"/>
  <c r="I124"/>
  <c r="I84"/>
  <c r="I94"/>
  <c r="I82" s="1"/>
  <c r="F228" l="1"/>
  <c r="I204"/>
  <c r="I118"/>
  <c r="I190"/>
  <c r="H94"/>
  <c r="F94" s="1"/>
  <c r="H112"/>
  <c r="F112" s="1"/>
  <c r="H166"/>
  <c r="F166" s="1"/>
  <c r="H154"/>
  <c r="F154" s="1"/>
  <c r="H106"/>
  <c r="F106" s="1"/>
  <c r="H40"/>
  <c r="F40" s="1"/>
  <c r="H34"/>
  <c r="F34" s="1"/>
  <c r="H115" l="1"/>
  <c r="I189"/>
  <c r="I187"/>
  <c r="I115"/>
  <c r="J60"/>
  <c r="I60"/>
  <c r="H60"/>
  <c r="G60"/>
  <c r="J180"/>
  <c r="I180"/>
  <c r="H180"/>
  <c r="G180"/>
  <c r="F180" l="1"/>
  <c r="F60"/>
  <c r="K204"/>
  <c r="K191"/>
  <c r="K190"/>
  <c r="K189"/>
  <c r="K187"/>
  <c r="K162"/>
  <c r="K156"/>
  <c r="K150"/>
  <c r="K138"/>
  <c r="K126"/>
  <c r="K120"/>
  <c r="K119"/>
  <c r="K118"/>
  <c r="K115"/>
  <c r="K90"/>
  <c r="K84"/>
  <c r="K83"/>
  <c r="K82"/>
  <c r="K81"/>
  <c r="K79"/>
  <c r="K24"/>
  <c r="K67"/>
  <c r="K69"/>
  <c r="K70"/>
  <c r="K71"/>
  <c r="K72"/>
  <c r="K66" s="1"/>
  <c r="J72"/>
  <c r="J66" s="1"/>
  <c r="K54"/>
  <c r="K48"/>
  <c r="K42"/>
  <c r="K36"/>
  <c r="K30"/>
  <c r="K243" l="1"/>
  <c r="K12"/>
  <c r="K114"/>
  <c r="K78"/>
  <c r="K245"/>
  <c r="K244"/>
  <c r="K186"/>
  <c r="K241"/>
  <c r="H178"/>
  <c r="F178" s="1"/>
  <c r="H189"/>
  <c r="K240" l="1"/>
  <c r="H118"/>
  <c r="G174"/>
  <c r="I174"/>
  <c r="J174"/>
  <c r="H174"/>
  <c r="G108"/>
  <c r="I108"/>
  <c r="J108"/>
  <c r="H108"/>
  <c r="F108" l="1"/>
  <c r="F174"/>
  <c r="G214"/>
  <c r="F214" s="1"/>
  <c r="G13" l="1"/>
  <c r="H13"/>
  <c r="F15"/>
  <c r="G16"/>
  <c r="H16"/>
  <c r="G17"/>
  <c r="H17"/>
  <c r="I17"/>
  <c r="J17"/>
  <c r="G187"/>
  <c r="H187"/>
  <c r="J187"/>
  <c r="G189"/>
  <c r="J189"/>
  <c r="G190"/>
  <c r="H190"/>
  <c r="G191"/>
  <c r="H191"/>
  <c r="I191"/>
  <c r="J191"/>
  <c r="G119"/>
  <c r="G117"/>
  <c r="G115"/>
  <c r="H102"/>
  <c r="I102"/>
  <c r="J102"/>
  <c r="H96"/>
  <c r="I96"/>
  <c r="J96"/>
  <c r="J90"/>
  <c r="I90"/>
  <c r="H90"/>
  <c r="H84"/>
  <c r="J84"/>
  <c r="H83"/>
  <c r="I83"/>
  <c r="J83"/>
  <c r="H81"/>
  <c r="I81"/>
  <c r="I243" s="1"/>
  <c r="H79"/>
  <c r="I79"/>
  <c r="H72"/>
  <c r="H66" s="1"/>
  <c r="I72"/>
  <c r="I66" s="1"/>
  <c r="H71"/>
  <c r="I71"/>
  <c r="J71"/>
  <c r="H70"/>
  <c r="I70"/>
  <c r="I244" s="1"/>
  <c r="J70"/>
  <c r="J244" s="1"/>
  <c r="H69"/>
  <c r="H243" s="1"/>
  <c r="I69"/>
  <c r="J69"/>
  <c r="H67"/>
  <c r="I67"/>
  <c r="J67"/>
  <c r="J243" l="1"/>
  <c r="F13"/>
  <c r="J78"/>
  <c r="I241"/>
  <c r="F190"/>
  <c r="F191"/>
  <c r="F187"/>
  <c r="F17"/>
  <c r="F189"/>
  <c r="F16"/>
  <c r="I78"/>
  <c r="H82"/>
  <c r="H244" s="1"/>
  <c r="H241"/>
  <c r="H78"/>
  <c r="J222" l="1"/>
  <c r="I222"/>
  <c r="H222"/>
  <c r="G222"/>
  <c r="F222" l="1"/>
  <c r="J168"/>
  <c r="I168"/>
  <c r="H168"/>
  <c r="G168"/>
  <c r="F168" l="1"/>
  <c r="J204" l="1"/>
  <c r="J198"/>
  <c r="J186" s="1"/>
  <c r="J162"/>
  <c r="J156"/>
  <c r="J150"/>
  <c r="J144"/>
  <c r="J138"/>
  <c r="J132"/>
  <c r="J126"/>
  <c r="J120"/>
  <c r="J114" s="1"/>
  <c r="J119"/>
  <c r="F117"/>
  <c r="F115"/>
  <c r="J54"/>
  <c r="J48"/>
  <c r="J42"/>
  <c r="J36"/>
  <c r="J30"/>
  <c r="J24"/>
  <c r="J18"/>
  <c r="J12" l="1"/>
  <c r="J240" s="1"/>
  <c r="J241"/>
  <c r="J245"/>
  <c r="G144"/>
  <c r="I144" l="1"/>
  <c r="F144" s="1"/>
  <c r="H144"/>
  <c r="I24" l="1"/>
  <c r="H24"/>
  <c r="G24"/>
  <c r="F24" l="1"/>
  <c r="G124"/>
  <c r="F124" s="1"/>
  <c r="G118" l="1"/>
  <c r="F118" s="1"/>
  <c r="G82"/>
  <c r="F82" s="1"/>
  <c r="H204" l="1"/>
  <c r="G204"/>
  <c r="I138"/>
  <c r="H138"/>
  <c r="G138"/>
  <c r="I132"/>
  <c r="H132"/>
  <c r="G132"/>
  <c r="I126"/>
  <c r="H126"/>
  <c r="G126"/>
  <c r="I120"/>
  <c r="H120"/>
  <c r="G120"/>
  <c r="G84"/>
  <c r="F84" s="1"/>
  <c r="F138" l="1"/>
  <c r="F132"/>
  <c r="F126"/>
  <c r="F120"/>
  <c r="F204"/>
  <c r="I18"/>
  <c r="H18"/>
  <c r="G18"/>
  <c r="F18" l="1"/>
  <c r="I198"/>
  <c r="H198"/>
  <c r="G198"/>
  <c r="G210"/>
  <c r="F198" l="1"/>
  <c r="I150"/>
  <c r="I119"/>
  <c r="H119"/>
  <c r="F119" l="1"/>
  <c r="G67"/>
  <c r="F67" s="1"/>
  <c r="G69"/>
  <c r="G70"/>
  <c r="F70" s="1"/>
  <c r="F244" s="1"/>
  <c r="G71"/>
  <c r="G72"/>
  <c r="F72" s="1"/>
  <c r="F69" l="1"/>
  <c r="F71"/>
  <c r="G244"/>
  <c r="G66"/>
  <c r="F66" s="1"/>
  <c r="G30" l="1"/>
  <c r="G79"/>
  <c r="F79" s="1"/>
  <c r="F241" s="1"/>
  <c r="G81"/>
  <c r="G83"/>
  <c r="G90"/>
  <c r="F90" s="1"/>
  <c r="G96"/>
  <c r="F96" s="1"/>
  <c r="G102"/>
  <c r="F102" s="1"/>
  <c r="G192"/>
  <c r="H192"/>
  <c r="I192"/>
  <c r="I216"/>
  <c r="H216"/>
  <c r="G216"/>
  <c r="H210"/>
  <c r="I162"/>
  <c r="H162"/>
  <c r="G162"/>
  <c r="I156"/>
  <c r="H156"/>
  <c r="G156"/>
  <c r="H150"/>
  <c r="G150"/>
  <c r="I54"/>
  <c r="H54"/>
  <c r="G54"/>
  <c r="I48"/>
  <c r="H48"/>
  <c r="G48"/>
  <c r="I42"/>
  <c r="H42"/>
  <c r="G42"/>
  <c r="G36"/>
  <c r="H36"/>
  <c r="I36"/>
  <c r="I30"/>
  <c r="F81" l="1"/>
  <c r="F243" s="1"/>
  <c r="G243"/>
  <c r="I186"/>
  <c r="I240" s="1"/>
  <c r="I12"/>
  <c r="F42"/>
  <c r="F192"/>
  <c r="F150"/>
  <c r="F210"/>
  <c r="F83"/>
  <c r="F245" s="1"/>
  <c r="G245"/>
  <c r="F54"/>
  <c r="F162"/>
  <c r="F36"/>
  <c r="F48"/>
  <c r="F156"/>
  <c r="F216"/>
  <c r="I114"/>
  <c r="G78"/>
  <c r="F78" s="1"/>
  <c r="G241"/>
  <c r="G114"/>
  <c r="H114"/>
  <c r="G186"/>
  <c r="H186"/>
  <c r="G12"/>
  <c r="I245"/>
  <c r="H245"/>
  <c r="H30"/>
  <c r="F30" s="1"/>
  <c r="F186" l="1"/>
  <c r="F114"/>
  <c r="G240"/>
  <c r="H12"/>
  <c r="H240" s="1"/>
  <c r="F12" l="1"/>
  <c r="F240"/>
</calcChain>
</file>

<file path=xl/sharedStrings.xml><?xml version="1.0" encoding="utf-8"?>
<sst xmlns="http://schemas.openxmlformats.org/spreadsheetml/2006/main" count="449" uniqueCount="193">
  <si>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</si>
  <si>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</si>
  <si>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</si>
  <si>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</si>
  <si>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</si>
  <si>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</si>
  <si>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</si>
  <si>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</si>
  <si>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</si>
  <si>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</si>
  <si>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</si>
  <si>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</si>
  <si>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</si>
  <si>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</si>
  <si>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</si>
  <si>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</si>
  <si>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</si>
  <si>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</si>
  <si>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</si>
  <si>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</si>
  <si>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</si>
  <si>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</si>
  <si>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</si>
  <si>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</si>
  <si>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</si>
  <si>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</si>
  <si>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</si>
  <si>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</si>
  <si>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</si>
  <si>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</si>
  <si>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</si>
  <si>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</si>
  <si>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</si>
  <si>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</si>
  <si>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</si>
  <si>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</si>
  <si>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</si>
  <si>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</si>
  <si>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</si>
  <si>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</si>
  <si>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</si>
  <si>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</si>
  <si>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</si>
  <si>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</si>
  <si>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</si>
  <si>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</si>
  <si>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</si>
  <si>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</si>
  <si>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</si>
  <si>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</si>
  <si>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</si>
  <si>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</si>
  <si>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</si>
  <si>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</si>
  <si>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</si>
  <si>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</si>
  <si>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</si>
  <si>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</si>
  <si>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</si>
  <si>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</si>
  <si>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</si>
  <si>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</si>
  <si>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</si>
  <si>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</si>
  <si>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</si>
  <si>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</si>
  <si>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</si>
  <si>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</si>
  <si>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</si>
  <si>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</si>
  <si>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</si>
  <si>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</si>
  <si>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</si>
  <si>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</si>
  <si>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</si>
  <si>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</si>
  <si>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</si>
  <si>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</si>
  <si>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</si>
  <si>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</si>
  <si>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</si>
  <si>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</si>
  <si>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</si>
  <si>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</si>
  <si>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</si>
  <si>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</si>
  <si>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</si>
  <si>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</si>
  <si>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"Евпаторийский центр культуры и досуга"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</si>
  <si>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</si>
  <si>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</si>
  <si>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</si>
  <si>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</si>
  <si>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</si>
  <si>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</si>
  <si>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</si>
  <si>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</si>
  <si>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</si>
  <si>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</si>
  <si>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</si>
  <si>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</si>
  <si>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</si>
  <si>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</si>
  <si>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</si>
  <si>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</si>
  <si>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</si>
  <si>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</si>
  <si>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</si>
  <si>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</si>
  <si>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</si>
  <si>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</si>
  <si>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</si>
  <si>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</si>
  <si>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</si>
  <si>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</si>
  <si>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</si>
  <si>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</si>
  <si>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</si>
  <si>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</si>
  <si>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</si>
  <si>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</si>
  <si>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</si>
  <si>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</si>
  <si>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</si>
  <si>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</si>
  <si>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</si>
  <si>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</si>
  <si>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</si>
  <si>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</si>
  <si>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</si>
  <si>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</si>
  <si>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</si>
  <si>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</si>
  <si>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</si>
  <si>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</si>
  <si>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</si>
  <si>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</si>
  <si>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>2021-2023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</si>
  <si>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</si>
  <si>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</si>
  <si>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</si>
  <si>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</si>
  <si>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</si>
  <si>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</si>
  <si>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</si>
  <si>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</si>
  <si>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</si>
  <si>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</si>
  <si>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</si>
  <si>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</si>
  <si>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</si>
  <si>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</si>
  <si>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</si>
  <si>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</si>
  <si>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</si>
  <si>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</si>
  <si>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</si>
  <si>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</si>
  <si>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</si>
  <si>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</si>
  <si>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</si>
  <si>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</si>
  <si>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</si>
  <si>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</si>
  <si>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</si>
  <si>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</si>
  <si>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</si>
  <si>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</si>
  <si>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</si>
  <si>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</si>
  <si>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</si>
  <si>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</si>
  <si>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</si>
  <si>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</si>
  <si>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</si>
  <si>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</si>
  <si>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</si>
  <si>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</si>
  <si>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</si>
  <si>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</si>
  <si>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</si>
  <si>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</si>
  <si>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</si>
  <si>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</si>
  <si>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УКиМО, учреждения  подведомственные УКиМО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</si>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</sst>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4"/>
  <sheetViews>
    <sheetView tabSelected="1" view="pageBreakPreview" topLeftCell="F226" zoomScale="130" zoomScaleNormal="100" zoomScaleSheetLayoutView="130" workbookViewId="0">
      <selection activeCell="J232" sqref="J232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52" t="s">
        <v>192</v>
      </c>
      <c r="H1" s="152"/>
      <c r="I1" s="152"/>
      <c r="J1" s="152"/>
      <c r="K1" s="152"/>
      <c r="L1" s="152"/>
    </row>
    <row r="2" spans="1:53" ht="11.25" customHeight="1">
      <c r="A2" s="31"/>
      <c r="B2" s="31"/>
      <c r="C2" s="31"/>
      <c r="D2" s="31"/>
      <c r="E2" s="31"/>
      <c r="F2" s="32"/>
      <c r="G2" s="152"/>
      <c r="H2" s="152"/>
      <c r="I2" s="152"/>
      <c r="J2" s="152"/>
      <c r="K2" s="152"/>
      <c r="L2" s="152"/>
    </row>
    <row r="3" spans="1:53" ht="10.5" customHeight="1">
      <c r="A3" s="31"/>
      <c r="B3" s="31"/>
      <c r="C3" s="31"/>
      <c r="D3" s="31"/>
      <c r="E3" s="31"/>
      <c r="F3" s="32"/>
      <c r="G3" s="152"/>
      <c r="H3" s="152"/>
      <c r="I3" s="152"/>
      <c r="J3" s="152"/>
      <c r="K3" s="152"/>
      <c r="L3" s="152"/>
    </row>
    <row r="4" spans="1:53" ht="21.75" customHeight="1">
      <c r="A4" s="150" t="s">
        <v>78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53" ht="21.75" customHeight="1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53" ht="21.75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53" ht="21.75" customHeight="1">
      <c r="A7" s="139" t="s">
        <v>48</v>
      </c>
      <c r="B7" s="139" t="s">
        <v>49</v>
      </c>
      <c r="C7" s="139" t="s">
        <v>50</v>
      </c>
      <c r="D7" s="139" t="s">
        <v>51</v>
      </c>
      <c r="E7" s="139" t="s">
        <v>52</v>
      </c>
      <c r="F7" s="139" t="s">
        <v>53</v>
      </c>
      <c r="G7" s="139" t="s">
        <v>77</v>
      </c>
      <c r="H7" s="142"/>
      <c r="I7" s="142"/>
      <c r="J7" s="142"/>
      <c r="K7" s="142"/>
      <c r="L7" s="142"/>
    </row>
    <row r="8" spans="1:53" ht="21.75" customHeight="1">
      <c r="A8" s="140"/>
      <c r="B8" s="140"/>
      <c r="C8" s="140"/>
      <c r="D8" s="140"/>
      <c r="E8" s="140"/>
      <c r="F8" s="140"/>
      <c r="G8" s="141"/>
      <c r="H8" s="143"/>
      <c r="I8" s="143"/>
      <c r="J8" s="143"/>
      <c r="K8" s="143"/>
      <c r="L8" s="143"/>
    </row>
    <row r="9" spans="1:53" s="31" customFormat="1" ht="21.75" customHeight="1">
      <c r="A9" s="140"/>
      <c r="B9" s="140"/>
      <c r="C9" s="140"/>
      <c r="D9" s="140"/>
      <c r="E9" s="140"/>
      <c r="F9" s="140"/>
      <c r="G9" s="139" t="s">
        <v>54</v>
      </c>
      <c r="H9" s="139" t="s">
        <v>71</v>
      </c>
      <c r="I9" s="139" t="s">
        <v>74</v>
      </c>
      <c r="J9" s="146" t="s">
        <v>108</v>
      </c>
      <c r="K9" s="144" t="s">
        <v>132</v>
      </c>
      <c r="L9" s="144" t="s">
        <v>145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>
      <c r="A10" s="141"/>
      <c r="B10" s="141"/>
      <c r="C10" s="141"/>
      <c r="D10" s="141"/>
      <c r="E10" s="141"/>
      <c r="F10" s="141"/>
      <c r="G10" s="140"/>
      <c r="H10" s="140"/>
      <c r="I10" s="140"/>
      <c r="J10" s="146"/>
      <c r="K10" s="145"/>
      <c r="L10" s="145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>
      <c r="A12" s="104" t="s">
        <v>55</v>
      </c>
      <c r="B12" s="95" t="s">
        <v>80</v>
      </c>
      <c r="C12" s="104" t="s">
        <v>151</v>
      </c>
      <c r="D12" s="95" t="s">
        <v>160</v>
      </c>
      <c r="E12" s="25" t="s">
        <v>47</v>
      </c>
      <c r="F12" s="13">
        <f>G12+H12+I12+J12+K12+L12</f>
        <v>571415.58725999994</v>
      </c>
      <c r="G12" s="14">
        <f>G18+G24+G30+G36+G42+G48+G54</f>
        <v>83229.998100000012</v>
      </c>
      <c r="H12" s="14">
        <f t="shared" ref="H12" si="0">H18+H24+H30+H36+H42+H48+H54</f>
        <v>88103.18</v>
      </c>
      <c r="I12" s="14">
        <f>I18+I24+I30+I36+I42+I48+I54+I60</f>
        <v>93027.175159999984</v>
      </c>
      <c r="J12" s="14">
        <f>J18+J24+J30+J36+J42+J48+J54+J60</f>
        <v>99215.045999999988</v>
      </c>
      <c r="K12" s="70">
        <f>K18+K24+K30+K36+K42+K48+K54+K60</f>
        <v>100957.87699999999</v>
      </c>
      <c r="L12" s="70">
        <f>L18+L24+L30+L36+L42+L48+L54+L60</f>
        <v>106882.311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>
      <c r="A13" s="105"/>
      <c r="B13" s="96"/>
      <c r="C13" s="105"/>
      <c r="D13" s="96"/>
      <c r="E13" s="25" t="s">
        <v>56</v>
      </c>
      <c r="F13" s="13">
        <f t="shared" ref="F13:F17" si="1">G13+H13+I13+J13+K13+L13</f>
        <v>903.1</v>
      </c>
      <c r="G13" s="14">
        <f t="shared" ref="G13:K13" si="2">G19+G25+G31+G37+G43+G49+G55</f>
        <v>0</v>
      </c>
      <c r="H13" s="14">
        <f t="shared" si="2"/>
        <v>0</v>
      </c>
      <c r="I13" s="14">
        <f>I19+I25+I31+I37+I43+I49+I55+I61</f>
        <v>903.1</v>
      </c>
      <c r="J13" s="14">
        <f>J19+J25+J31+J37+J43+J49+J55+J61</f>
        <v>0</v>
      </c>
      <c r="K13" s="74">
        <f t="shared" si="2"/>
        <v>0</v>
      </c>
      <c r="L13" s="74">
        <f t="shared" ref="L13" si="3">L19+L25+L31+L37+L43+L49+L55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7" customHeight="1">
      <c r="A14" s="105"/>
      <c r="B14" s="96"/>
      <c r="C14" s="105"/>
      <c r="D14" s="96"/>
      <c r="E14" s="25" t="s">
        <v>191</v>
      </c>
      <c r="F14" s="13">
        <f>G14+H14+I14+J14+K14+L14</f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5"/>
      <c r="B15" s="96"/>
      <c r="C15" s="105"/>
      <c r="D15" s="96"/>
      <c r="E15" s="25" t="s">
        <v>57</v>
      </c>
      <c r="F15" s="13">
        <f t="shared" si="1"/>
        <v>727.41867999999999</v>
      </c>
      <c r="G15" s="14">
        <f>G21+G27+G33+G39+G45+G51+G57</f>
        <v>122.6371</v>
      </c>
      <c r="H15" s="14">
        <f>H21+H27+H33+H39+H45+H51+H57</f>
        <v>116.25</v>
      </c>
      <c r="I15" s="14">
        <f>I21+I27+I33+I39+I45+I51+I57+I63</f>
        <v>164.53157999999999</v>
      </c>
      <c r="J15" s="14">
        <f>J21+J27+J33+J39+J45+J51+J57+J63</f>
        <v>108</v>
      </c>
      <c r="K15" s="70">
        <f>K21+K27+K33+K39+K45+K51+K57</f>
        <v>108</v>
      </c>
      <c r="L15" s="70">
        <f>L21+L27+L33+L39+L45+L51+L57</f>
        <v>108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2" customFormat="1" ht="21.75" customHeight="1">
      <c r="A16" s="105"/>
      <c r="B16" s="96"/>
      <c r="C16" s="105"/>
      <c r="D16" s="96"/>
      <c r="E16" s="25" t="s">
        <v>58</v>
      </c>
      <c r="F16" s="13">
        <f t="shared" si="1"/>
        <v>569785.06857999996</v>
      </c>
      <c r="G16" s="14">
        <f t="shared" ref="G16:K16" si="4">G22+G28+G34+G40+G46+G52+G58</f>
        <v>83107.361000000004</v>
      </c>
      <c r="H16" s="14">
        <f t="shared" si="4"/>
        <v>87986.93</v>
      </c>
      <c r="I16" s="14">
        <f t="shared" ref="I16:J16" si="5">I22+I28+I34+I40+I46+I52+I58+I64</f>
        <v>91959.543579999983</v>
      </c>
      <c r="J16" s="14">
        <f t="shared" si="5"/>
        <v>99107.045999999988</v>
      </c>
      <c r="K16" s="70">
        <f t="shared" si="4"/>
        <v>100849.87699999999</v>
      </c>
      <c r="L16" s="70">
        <f t="shared" ref="L16" si="6">L22+L28+L34+L40+L46+L52+L58</f>
        <v>106774.311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  <c r="AS16" s="39"/>
      <c r="AT16" s="39"/>
      <c r="AU16" s="39"/>
      <c r="AV16" s="39"/>
      <c r="AW16" s="39"/>
      <c r="AX16" s="39"/>
      <c r="AY16" s="39"/>
      <c r="AZ16" s="40"/>
      <c r="BA16" s="41"/>
    </row>
    <row r="17" spans="1:53" s="47" customFormat="1" ht="21.75" customHeight="1">
      <c r="A17" s="106"/>
      <c r="B17" s="97"/>
      <c r="C17" s="106"/>
      <c r="D17" s="97"/>
      <c r="E17" s="29" t="s">
        <v>59</v>
      </c>
      <c r="F17" s="13">
        <f t="shared" si="1"/>
        <v>0</v>
      </c>
      <c r="G17" s="14">
        <f t="shared" ref="G17:K17" si="7">G23+G29+G35+G41+G47+G53+G59</f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74">
        <f t="shared" si="7"/>
        <v>0</v>
      </c>
      <c r="L17" s="74">
        <f t="shared" ref="L17" si="8">L23+L29+L35+L41+L47+L53+L59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95" t="s">
        <v>60</v>
      </c>
      <c r="B18" s="119" t="s">
        <v>115</v>
      </c>
      <c r="C18" s="104" t="s">
        <v>152</v>
      </c>
      <c r="D18" s="95" t="s">
        <v>161</v>
      </c>
      <c r="E18" s="25" t="s">
        <v>47</v>
      </c>
      <c r="F18" s="13">
        <f t="shared" ref="F18:F23" si="9">G18+H18+I18+J18+K18+L18</f>
        <v>2209.34</v>
      </c>
      <c r="G18" s="14">
        <f t="shared" ref="G18:I18" si="10">G19+G21+G22+G23</f>
        <v>443.25</v>
      </c>
      <c r="H18" s="14">
        <f t="shared" si="10"/>
        <v>1281.3399999999999</v>
      </c>
      <c r="I18" s="14">
        <f t="shared" si="10"/>
        <v>0</v>
      </c>
      <c r="J18" s="14">
        <f t="shared" ref="J18:K18" si="11">J19+J21+J22+J23</f>
        <v>484.75</v>
      </c>
      <c r="K18" s="74">
        <f t="shared" si="11"/>
        <v>0</v>
      </c>
      <c r="L18" s="74">
        <f t="shared" ref="L18" si="12">L19+L21+L22+L23</f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>
      <c r="A19" s="96"/>
      <c r="B19" s="120"/>
      <c r="C19" s="105"/>
      <c r="D19" s="96"/>
      <c r="E19" s="25" t="s">
        <v>56</v>
      </c>
      <c r="F19" s="13">
        <f t="shared" si="9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8.5" customHeight="1">
      <c r="A20" s="96"/>
      <c r="B20" s="120"/>
      <c r="C20" s="105"/>
      <c r="D20" s="96"/>
      <c r="E20" s="25" t="s">
        <v>191</v>
      </c>
      <c r="F20" s="13">
        <f>G20+H20+I20+J20+K20+L20</f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>
      <c r="A21" s="96"/>
      <c r="B21" s="120"/>
      <c r="C21" s="105"/>
      <c r="D21" s="96"/>
      <c r="E21" s="25" t="s">
        <v>57</v>
      </c>
      <c r="F21" s="13">
        <f t="shared" si="9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>
      <c r="A22" s="96"/>
      <c r="B22" s="120"/>
      <c r="C22" s="105"/>
      <c r="D22" s="96"/>
      <c r="E22" s="18" t="s">
        <v>58</v>
      </c>
      <c r="F22" s="13">
        <f t="shared" si="9"/>
        <v>2209.34</v>
      </c>
      <c r="G22" s="27">
        <v>443.25</v>
      </c>
      <c r="H22" s="17">
        <v>1281.3399999999999</v>
      </c>
      <c r="I22" s="16">
        <v>0</v>
      </c>
      <c r="J22" s="16">
        <v>484.75</v>
      </c>
      <c r="K22" s="16">
        <v>0</v>
      </c>
      <c r="L22" s="16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97"/>
      <c r="B23" s="121"/>
      <c r="C23" s="106"/>
      <c r="D23" s="97"/>
      <c r="E23" s="29" t="s">
        <v>59</v>
      </c>
      <c r="F23" s="13">
        <f t="shared" si="9"/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95" t="s">
        <v>61</v>
      </c>
      <c r="B24" s="119" t="s">
        <v>126</v>
      </c>
      <c r="C24" s="104" t="s">
        <v>107</v>
      </c>
      <c r="D24" s="95" t="s">
        <v>162</v>
      </c>
      <c r="E24" s="25" t="s">
        <v>47</v>
      </c>
      <c r="F24" s="13">
        <f t="shared" ref="F24:F29" si="13">G24+H24+I24+J24+K24+L24</f>
        <v>7695.1120000000001</v>
      </c>
      <c r="G24" s="14">
        <f t="shared" ref="G24:I24" si="14">G25+G27+G28+G29</f>
        <v>3124</v>
      </c>
      <c r="H24" s="14">
        <f t="shared" si="14"/>
        <v>4313.3779999999997</v>
      </c>
      <c r="I24" s="14">
        <f t="shared" si="14"/>
        <v>171</v>
      </c>
      <c r="J24" s="14">
        <f t="shared" ref="J24:L24" si="15">J25+J27+J28+J29</f>
        <v>86.733999999999995</v>
      </c>
      <c r="K24" s="74">
        <f t="shared" si="15"/>
        <v>0</v>
      </c>
      <c r="L24" s="74">
        <f t="shared" si="15"/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>
      <c r="A25" s="96"/>
      <c r="B25" s="120"/>
      <c r="C25" s="105"/>
      <c r="D25" s="96"/>
      <c r="E25" s="25" t="s">
        <v>56</v>
      </c>
      <c r="F25" s="13">
        <f t="shared" si="13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7.75" customHeight="1">
      <c r="A26" s="96"/>
      <c r="B26" s="120"/>
      <c r="C26" s="105"/>
      <c r="D26" s="96"/>
      <c r="E26" s="25" t="s">
        <v>191</v>
      </c>
      <c r="F26" s="13">
        <f>G26+H26+I26+J26+K26+L26</f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96"/>
      <c r="B27" s="120"/>
      <c r="C27" s="105"/>
      <c r="D27" s="96"/>
      <c r="E27" s="25" t="s">
        <v>57</v>
      </c>
      <c r="F27" s="13">
        <f t="shared" si="13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96"/>
      <c r="B28" s="120"/>
      <c r="C28" s="105"/>
      <c r="D28" s="96"/>
      <c r="E28" s="18" t="s">
        <v>58</v>
      </c>
      <c r="F28" s="13">
        <f t="shared" si="13"/>
        <v>7695.1120000000001</v>
      </c>
      <c r="G28" s="17">
        <v>3124</v>
      </c>
      <c r="H28" s="17">
        <v>4313.3779999999997</v>
      </c>
      <c r="I28" s="16">
        <v>171</v>
      </c>
      <c r="J28" s="16">
        <v>86.733999999999995</v>
      </c>
      <c r="K28" s="16">
        <v>0</v>
      </c>
      <c r="L28" s="16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7" customFormat="1" ht="21.75" customHeight="1">
      <c r="A29" s="97"/>
      <c r="B29" s="121"/>
      <c r="C29" s="106"/>
      <c r="D29" s="97"/>
      <c r="E29" s="29" t="s">
        <v>59</v>
      </c>
      <c r="F29" s="13">
        <f t="shared" si="13"/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43"/>
      <c r="AS29" s="44"/>
      <c r="AT29" s="44"/>
      <c r="AU29" s="44"/>
      <c r="AV29" s="44"/>
      <c r="AW29" s="44"/>
      <c r="AX29" s="44"/>
      <c r="AY29" s="44"/>
      <c r="AZ29" s="45"/>
      <c r="BA29" s="46"/>
    </row>
    <row r="30" spans="1:53" s="42" customFormat="1" ht="21.75" customHeight="1">
      <c r="A30" s="95" t="s">
        <v>62</v>
      </c>
      <c r="B30" s="119" t="s">
        <v>125</v>
      </c>
      <c r="C30" s="104" t="s">
        <v>153</v>
      </c>
      <c r="D30" s="95" t="s">
        <v>163</v>
      </c>
      <c r="E30" s="25" t="s">
        <v>47</v>
      </c>
      <c r="F30" s="13">
        <f t="shared" ref="F30:F35" si="16">G30+H30+I30+J30+K30+L30</f>
        <v>26757.886000000002</v>
      </c>
      <c r="G30" s="14">
        <f t="shared" ref="G30:I30" si="17">G31+G33+G34+G35</f>
        <v>3457.873</v>
      </c>
      <c r="H30" s="14">
        <f t="shared" si="17"/>
        <v>3701.5279999999998</v>
      </c>
      <c r="I30" s="14">
        <f t="shared" si="17"/>
        <v>4437.5780000000004</v>
      </c>
      <c r="J30" s="14">
        <f t="shared" ref="J30:L30" si="18">J31+J33+J34+J35</f>
        <v>4943.6710000000003</v>
      </c>
      <c r="K30" s="70">
        <f t="shared" si="18"/>
        <v>4958.2719999999999</v>
      </c>
      <c r="L30" s="70">
        <f t="shared" si="18"/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1.75" customHeight="1">
      <c r="A31" s="96"/>
      <c r="B31" s="120"/>
      <c r="C31" s="105"/>
      <c r="D31" s="96"/>
      <c r="E31" s="25" t="s">
        <v>56</v>
      </c>
      <c r="F31" s="13">
        <f t="shared" si="16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8.5" customHeight="1">
      <c r="A32" s="96"/>
      <c r="B32" s="120"/>
      <c r="C32" s="105"/>
      <c r="D32" s="96"/>
      <c r="E32" s="25" t="s">
        <v>191</v>
      </c>
      <c r="F32" s="13">
        <f>G32+H32+I32+J32+K32+L32</f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96"/>
      <c r="B33" s="120"/>
      <c r="C33" s="105"/>
      <c r="D33" s="96"/>
      <c r="E33" s="25" t="s">
        <v>57</v>
      </c>
      <c r="F33" s="13">
        <f t="shared" si="16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>
      <c r="A34" s="96"/>
      <c r="B34" s="120"/>
      <c r="C34" s="105"/>
      <c r="D34" s="96"/>
      <c r="E34" s="18" t="s">
        <v>58</v>
      </c>
      <c r="F34" s="13">
        <f t="shared" si="16"/>
        <v>26757.886000000002</v>
      </c>
      <c r="G34" s="17">
        <v>3457.873</v>
      </c>
      <c r="H34" s="17">
        <f>3701.528</f>
        <v>3701.5279999999998</v>
      </c>
      <c r="I34" s="16">
        <v>4437.5780000000004</v>
      </c>
      <c r="J34" s="16">
        <v>4943.6710000000003</v>
      </c>
      <c r="K34" s="16">
        <v>4958.2719999999999</v>
      </c>
      <c r="L34" s="16">
        <v>5258.9639999999999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7" customFormat="1" ht="21.75" customHeight="1">
      <c r="A35" s="97"/>
      <c r="B35" s="121"/>
      <c r="C35" s="106"/>
      <c r="D35" s="97"/>
      <c r="E35" s="29" t="s">
        <v>59</v>
      </c>
      <c r="F35" s="13">
        <f t="shared" si="16"/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43"/>
      <c r="AS35" s="44"/>
      <c r="AT35" s="44"/>
      <c r="AU35" s="44"/>
      <c r="AV35" s="44"/>
      <c r="AW35" s="44"/>
      <c r="AX35" s="44"/>
      <c r="AY35" s="44"/>
      <c r="AZ35" s="45"/>
      <c r="BA35" s="46"/>
    </row>
    <row r="36" spans="1:53" s="42" customFormat="1" ht="21.75" customHeight="1">
      <c r="A36" s="95" t="s">
        <v>63</v>
      </c>
      <c r="B36" s="119" t="s">
        <v>116</v>
      </c>
      <c r="C36" s="104" t="s">
        <v>154</v>
      </c>
      <c r="D36" s="95" t="s">
        <v>164</v>
      </c>
      <c r="E36" s="25" t="s">
        <v>47</v>
      </c>
      <c r="F36" s="13">
        <f t="shared" ref="F36:F41" si="19">G36+H36+I36+J36+K36+L36</f>
        <v>380084.20299999998</v>
      </c>
      <c r="G36" s="14">
        <f t="shared" ref="G36:I36" si="20">G37+G39+G40+G41</f>
        <v>54060.3</v>
      </c>
      <c r="H36" s="14">
        <f t="shared" si="20"/>
        <v>55698.098999999995</v>
      </c>
      <c r="I36" s="14">
        <f t="shared" si="20"/>
        <v>62819.381999999998</v>
      </c>
      <c r="J36" s="14">
        <f t="shared" ref="J36:L36" si="21">J37+J39+J40+J41</f>
        <v>66706.335999999996</v>
      </c>
      <c r="K36" s="70">
        <f t="shared" si="21"/>
        <v>68392.044999999998</v>
      </c>
      <c r="L36" s="70">
        <f t="shared" si="21"/>
        <v>72408.040999999997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1.75" customHeight="1">
      <c r="A37" s="96"/>
      <c r="B37" s="120"/>
      <c r="C37" s="105"/>
      <c r="D37" s="96"/>
      <c r="E37" s="25" t="s">
        <v>56</v>
      </c>
      <c r="F37" s="13">
        <f t="shared" si="19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7" customHeight="1">
      <c r="A38" s="96"/>
      <c r="B38" s="120"/>
      <c r="C38" s="105"/>
      <c r="D38" s="96"/>
      <c r="E38" s="25" t="s">
        <v>191</v>
      </c>
      <c r="F38" s="13">
        <f>G38+H38+I38+J38+K38+L38</f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96"/>
      <c r="B39" s="120"/>
      <c r="C39" s="105"/>
      <c r="D39" s="96"/>
      <c r="E39" s="25" t="s">
        <v>57</v>
      </c>
      <c r="F39" s="13">
        <f t="shared" si="19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>
      <c r="A40" s="96"/>
      <c r="B40" s="120"/>
      <c r="C40" s="105"/>
      <c r="D40" s="96"/>
      <c r="E40" s="25" t="s">
        <v>58</v>
      </c>
      <c r="F40" s="13">
        <f t="shared" si="19"/>
        <v>380084.20299999998</v>
      </c>
      <c r="G40" s="17">
        <v>54060.3</v>
      </c>
      <c r="H40" s="17">
        <f>56846.026-998.815-149.112</f>
        <v>55698.098999999995</v>
      </c>
      <c r="I40" s="17">
        <f>62819.382</f>
        <v>62819.381999999998</v>
      </c>
      <c r="J40" s="17">
        <v>66706.335999999996</v>
      </c>
      <c r="K40" s="16">
        <v>68392.044999999998</v>
      </c>
      <c r="L40" s="16">
        <v>72408.040999999997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>
      <c r="A41" s="97"/>
      <c r="B41" s="121"/>
      <c r="C41" s="106"/>
      <c r="D41" s="97"/>
      <c r="E41" s="25" t="s">
        <v>59</v>
      </c>
      <c r="F41" s="13">
        <f t="shared" si="19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>
      <c r="A42" s="95" t="s">
        <v>75</v>
      </c>
      <c r="B42" s="119" t="s">
        <v>117</v>
      </c>
      <c r="C42" s="104" t="s">
        <v>155</v>
      </c>
      <c r="D42" s="95" t="s">
        <v>165</v>
      </c>
      <c r="E42" s="25" t="s">
        <v>47</v>
      </c>
      <c r="F42" s="13">
        <f t="shared" ref="F42:F47" si="22">G42+H42+I42+J42+K42+L42</f>
        <v>92871.12999999999</v>
      </c>
      <c r="G42" s="14">
        <f t="shared" ref="G42:I42" si="23">G43+G45+G46+G47</f>
        <v>13476.234</v>
      </c>
      <c r="H42" s="14">
        <f t="shared" si="23"/>
        <v>14031.442999999999</v>
      </c>
      <c r="I42" s="14">
        <f t="shared" si="23"/>
        <v>14843.402</v>
      </c>
      <c r="J42" s="14">
        <f t="shared" ref="J42:L42" si="24">J43+J45+J46+J47</f>
        <v>16185.050999999999</v>
      </c>
      <c r="K42" s="70">
        <f t="shared" si="24"/>
        <v>16674.504000000001</v>
      </c>
      <c r="L42" s="70">
        <f t="shared" si="24"/>
        <v>17660.495999999999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>
      <c r="A43" s="96"/>
      <c r="B43" s="120"/>
      <c r="C43" s="105"/>
      <c r="D43" s="96"/>
      <c r="E43" s="25" t="s">
        <v>56</v>
      </c>
      <c r="F43" s="13">
        <f t="shared" si="22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8.5" customHeight="1">
      <c r="A44" s="96"/>
      <c r="B44" s="120"/>
      <c r="C44" s="105"/>
      <c r="D44" s="96"/>
      <c r="E44" s="25" t="s">
        <v>191</v>
      </c>
      <c r="F44" s="13">
        <f>G44+H44+I44+J44+K44+L44</f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96"/>
      <c r="B45" s="120"/>
      <c r="C45" s="105"/>
      <c r="D45" s="96"/>
      <c r="E45" s="25" t="s">
        <v>57</v>
      </c>
      <c r="F45" s="13">
        <f t="shared" si="22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42" customFormat="1" ht="21.75" customHeight="1">
      <c r="A46" s="96"/>
      <c r="B46" s="120"/>
      <c r="C46" s="105"/>
      <c r="D46" s="96"/>
      <c r="E46" s="25" t="s">
        <v>58</v>
      </c>
      <c r="F46" s="13">
        <f t="shared" si="22"/>
        <v>92871.12999999999</v>
      </c>
      <c r="G46" s="17">
        <v>13476.234</v>
      </c>
      <c r="H46" s="17">
        <v>14031.442999999999</v>
      </c>
      <c r="I46" s="16">
        <v>14843.402</v>
      </c>
      <c r="J46" s="16">
        <v>16185.050999999999</v>
      </c>
      <c r="K46" s="16">
        <v>16674.504000000001</v>
      </c>
      <c r="L46" s="16">
        <v>17660.495999999999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8"/>
      <c r="AS46" s="39"/>
      <c r="AT46" s="39"/>
      <c r="AU46" s="39"/>
      <c r="AV46" s="39"/>
      <c r="AW46" s="39"/>
      <c r="AX46" s="39"/>
      <c r="AY46" s="39"/>
      <c r="AZ46" s="40"/>
      <c r="BA46" s="41"/>
    </row>
    <row r="47" spans="1:53" s="53" customFormat="1" ht="21.75" customHeight="1">
      <c r="A47" s="97"/>
      <c r="B47" s="121"/>
      <c r="C47" s="106"/>
      <c r="D47" s="97"/>
      <c r="E47" s="25" t="s">
        <v>59</v>
      </c>
      <c r="F47" s="13">
        <f t="shared" si="22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9"/>
      <c r="AS47" s="50"/>
      <c r="AT47" s="50"/>
      <c r="AU47" s="50"/>
      <c r="AV47" s="50"/>
      <c r="AW47" s="50"/>
      <c r="AX47" s="50"/>
      <c r="AY47" s="50"/>
      <c r="AZ47" s="51"/>
      <c r="BA47" s="52"/>
    </row>
    <row r="48" spans="1:53" s="42" customFormat="1" ht="21.75" customHeight="1">
      <c r="A48" s="95" t="s">
        <v>100</v>
      </c>
      <c r="B48" s="119" t="s">
        <v>118</v>
      </c>
      <c r="C48" s="104" t="s">
        <v>156</v>
      </c>
      <c r="D48" s="95" t="s">
        <v>166</v>
      </c>
      <c r="E48" s="25" t="s">
        <v>47</v>
      </c>
      <c r="F48" s="13">
        <f t="shared" ref="F48:F53" si="25">G48+H48+I48+J48+K48+L48</f>
        <v>60166.445999999996</v>
      </c>
      <c r="G48" s="14">
        <f t="shared" ref="G48:I48" si="26">G49+G51+G52+G53</f>
        <v>8545.7039999999997</v>
      </c>
      <c r="H48" s="14">
        <f t="shared" si="26"/>
        <v>8961.1419999999998</v>
      </c>
      <c r="I48" s="14">
        <f t="shared" si="26"/>
        <v>9687.23</v>
      </c>
      <c r="J48" s="14">
        <f t="shared" ref="J48:L48" si="27">J49+J51+J52+J53</f>
        <v>10700.504000000001</v>
      </c>
      <c r="K48" s="70">
        <f t="shared" si="27"/>
        <v>10825.056</v>
      </c>
      <c r="L48" s="70">
        <f t="shared" si="27"/>
        <v>11446.81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>
      <c r="A49" s="96"/>
      <c r="B49" s="120"/>
      <c r="C49" s="105"/>
      <c r="D49" s="96"/>
      <c r="E49" s="25" t="s">
        <v>56</v>
      </c>
      <c r="F49" s="13">
        <f t="shared" si="25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8.5" customHeight="1">
      <c r="A50" s="96"/>
      <c r="B50" s="120"/>
      <c r="C50" s="105"/>
      <c r="D50" s="96"/>
      <c r="E50" s="25" t="s">
        <v>191</v>
      </c>
      <c r="F50" s="13">
        <f>G50+H50+I50+J50+K50+L50</f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96"/>
      <c r="B51" s="120"/>
      <c r="C51" s="105"/>
      <c r="D51" s="96"/>
      <c r="E51" s="25" t="s">
        <v>57</v>
      </c>
      <c r="F51" s="13">
        <f t="shared" si="25"/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42" customFormat="1" ht="21.75" customHeight="1">
      <c r="A52" s="96"/>
      <c r="B52" s="120"/>
      <c r="C52" s="105"/>
      <c r="D52" s="96"/>
      <c r="E52" s="25" t="s">
        <v>58</v>
      </c>
      <c r="F52" s="13">
        <f t="shared" si="25"/>
        <v>60166.445999999996</v>
      </c>
      <c r="G52" s="17">
        <v>8545.7039999999997</v>
      </c>
      <c r="H52" s="17">
        <v>8961.1419999999998</v>
      </c>
      <c r="I52" s="17">
        <v>9687.23</v>
      </c>
      <c r="J52" s="16">
        <v>10700.504000000001</v>
      </c>
      <c r="K52" s="16">
        <v>10825.056</v>
      </c>
      <c r="L52" s="16">
        <v>11446.81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53" customFormat="1" ht="21.75" customHeight="1">
      <c r="A53" s="97"/>
      <c r="B53" s="121"/>
      <c r="C53" s="106"/>
      <c r="D53" s="97"/>
      <c r="E53" s="25" t="s">
        <v>59</v>
      </c>
      <c r="F53" s="13">
        <f t="shared" si="25"/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50"/>
      <c r="AT53" s="50"/>
      <c r="AU53" s="50"/>
      <c r="AV53" s="50"/>
      <c r="AW53" s="50"/>
      <c r="AX53" s="50"/>
      <c r="AY53" s="50"/>
      <c r="AZ53" s="51"/>
      <c r="BA53" s="52"/>
    </row>
    <row r="54" spans="1:53" s="42" customFormat="1" ht="21.75" customHeight="1">
      <c r="A54" s="95" t="s">
        <v>104</v>
      </c>
      <c r="B54" s="119" t="s">
        <v>92</v>
      </c>
      <c r="C54" s="104" t="s">
        <v>156</v>
      </c>
      <c r="D54" s="95" t="s">
        <v>165</v>
      </c>
      <c r="E54" s="25" t="s">
        <v>47</v>
      </c>
      <c r="F54" s="13">
        <f t="shared" ref="F54:F60" si="28">G54+H54+I54+J54+K54+L54</f>
        <v>679.88710000000003</v>
      </c>
      <c r="G54" s="14">
        <f t="shared" ref="G54:I54" si="29">G55+G57+G58+G59</f>
        <v>122.6371</v>
      </c>
      <c r="H54" s="14">
        <f t="shared" si="29"/>
        <v>116.25</v>
      </c>
      <c r="I54" s="14">
        <f t="shared" si="29"/>
        <v>117</v>
      </c>
      <c r="J54" s="14">
        <f t="shared" ref="J54:L54" si="30">J55+J57+J58+J59</f>
        <v>108</v>
      </c>
      <c r="K54" s="70">
        <f t="shared" si="30"/>
        <v>108</v>
      </c>
      <c r="L54" s="70">
        <f t="shared" si="30"/>
        <v>108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>
      <c r="A55" s="96"/>
      <c r="B55" s="120"/>
      <c r="C55" s="105"/>
      <c r="D55" s="96"/>
      <c r="E55" s="25" t="s">
        <v>56</v>
      </c>
      <c r="F55" s="13">
        <f t="shared" si="28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8.5" customHeight="1">
      <c r="A56" s="96"/>
      <c r="B56" s="120"/>
      <c r="C56" s="105"/>
      <c r="D56" s="96"/>
      <c r="E56" s="25" t="s">
        <v>191</v>
      </c>
      <c r="F56" s="13">
        <f>G56+H56+I56+J56+K56+L56</f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96"/>
      <c r="B57" s="120"/>
      <c r="C57" s="105"/>
      <c r="D57" s="96"/>
      <c r="E57" s="25" t="s">
        <v>57</v>
      </c>
      <c r="F57" s="13">
        <f>G57+H57+I57+J57+K57+L57</f>
        <v>679.88710000000003</v>
      </c>
      <c r="G57" s="17">
        <v>122.6371</v>
      </c>
      <c r="H57" s="17">
        <v>116.25</v>
      </c>
      <c r="I57" s="76">
        <v>117</v>
      </c>
      <c r="J57" s="16">
        <v>108</v>
      </c>
      <c r="K57" s="16">
        <v>108</v>
      </c>
      <c r="L57" s="16">
        <v>108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>
      <c r="A58" s="96"/>
      <c r="B58" s="120"/>
      <c r="C58" s="105"/>
      <c r="D58" s="96"/>
      <c r="E58" s="25" t="s">
        <v>58</v>
      </c>
      <c r="F58" s="13">
        <f t="shared" si="28"/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53" customFormat="1" ht="21.75" customHeight="1">
      <c r="A59" s="97"/>
      <c r="B59" s="121"/>
      <c r="C59" s="106"/>
      <c r="D59" s="97"/>
      <c r="E59" s="25" t="s">
        <v>59</v>
      </c>
      <c r="F59" s="13">
        <f t="shared" si="28"/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9"/>
      <c r="AS59" s="50"/>
      <c r="AT59" s="50"/>
      <c r="AU59" s="50"/>
      <c r="AV59" s="50"/>
      <c r="AW59" s="50"/>
      <c r="AX59" s="50"/>
      <c r="AY59" s="50"/>
      <c r="AZ59" s="51"/>
      <c r="BA59" s="52"/>
    </row>
    <row r="60" spans="1:53" s="42" customFormat="1" ht="21.75" customHeight="1">
      <c r="A60" s="95" t="s">
        <v>134</v>
      </c>
      <c r="B60" s="119" t="s">
        <v>136</v>
      </c>
      <c r="C60" s="114">
        <v>2023</v>
      </c>
      <c r="D60" s="109" t="s">
        <v>87</v>
      </c>
      <c r="E60" s="25" t="s">
        <v>47</v>
      </c>
      <c r="F60" s="13">
        <f t="shared" si="28"/>
        <v>951.58316000000002</v>
      </c>
      <c r="G60" s="14">
        <f t="shared" ref="G60:L60" si="31">G61+G63+G64+G65</f>
        <v>0</v>
      </c>
      <c r="H60" s="14">
        <f t="shared" si="31"/>
        <v>0</v>
      </c>
      <c r="I60" s="14">
        <f t="shared" si="31"/>
        <v>951.58316000000002</v>
      </c>
      <c r="J60" s="14">
        <f t="shared" si="31"/>
        <v>0</v>
      </c>
      <c r="K60" s="14">
        <f t="shared" si="31"/>
        <v>0</v>
      </c>
      <c r="L60" s="14">
        <f t="shared" si="31"/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1.75" customHeight="1">
      <c r="A61" s="96"/>
      <c r="B61" s="120"/>
      <c r="C61" s="115"/>
      <c r="D61" s="110"/>
      <c r="E61" s="25" t="s">
        <v>56</v>
      </c>
      <c r="F61" s="13">
        <f t="shared" ref="F61:F71" si="32">G61+H61+I61+J61+K61+L61</f>
        <v>903.1</v>
      </c>
      <c r="G61" s="16">
        <v>0</v>
      </c>
      <c r="H61" s="16">
        <v>0</v>
      </c>
      <c r="I61" s="75">
        <v>903.1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9.25" customHeight="1">
      <c r="A62" s="96"/>
      <c r="B62" s="120"/>
      <c r="C62" s="115"/>
      <c r="D62" s="110"/>
      <c r="E62" s="25" t="s">
        <v>191</v>
      </c>
      <c r="F62" s="13">
        <f>G62+H62+I62+J62+K62+L62</f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96"/>
      <c r="B63" s="120"/>
      <c r="C63" s="115"/>
      <c r="D63" s="110"/>
      <c r="E63" s="25" t="s">
        <v>57</v>
      </c>
      <c r="F63" s="13">
        <f t="shared" si="32"/>
        <v>47.531579999999998</v>
      </c>
      <c r="G63" s="17"/>
      <c r="H63" s="16"/>
      <c r="I63" s="75">
        <v>47.531579999999998</v>
      </c>
      <c r="J63" s="30"/>
      <c r="K63" s="30"/>
      <c r="L63" s="3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>
      <c r="A64" s="96"/>
      <c r="B64" s="120"/>
      <c r="C64" s="115"/>
      <c r="D64" s="110"/>
      <c r="E64" s="25" t="s">
        <v>58</v>
      </c>
      <c r="F64" s="13">
        <f t="shared" si="32"/>
        <v>0.95157999999999998</v>
      </c>
      <c r="G64" s="17">
        <v>0</v>
      </c>
      <c r="H64" s="17">
        <v>0</v>
      </c>
      <c r="I64" s="27">
        <v>0.95157999999999998</v>
      </c>
      <c r="J64" s="17">
        <v>0</v>
      </c>
      <c r="K64" s="17">
        <v>0</v>
      </c>
      <c r="L64" s="17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53" customFormat="1" ht="78.75" customHeight="1">
      <c r="A65" s="97"/>
      <c r="B65" s="121"/>
      <c r="C65" s="116"/>
      <c r="D65" s="111"/>
      <c r="E65" s="25" t="s">
        <v>59</v>
      </c>
      <c r="F65" s="13">
        <f t="shared" si="32"/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9"/>
      <c r="AS65" s="50"/>
      <c r="AT65" s="50"/>
      <c r="AU65" s="50"/>
      <c r="AV65" s="50"/>
      <c r="AW65" s="50"/>
      <c r="AX65" s="50"/>
      <c r="AY65" s="50"/>
      <c r="AZ65" s="51"/>
      <c r="BA65" s="52"/>
    </row>
    <row r="66" spans="1:53" s="42" customFormat="1" ht="21.75" customHeight="1">
      <c r="A66" s="95" t="s">
        <v>64</v>
      </c>
      <c r="B66" s="95" t="s">
        <v>81</v>
      </c>
      <c r="C66" s="104" t="s">
        <v>157</v>
      </c>
      <c r="D66" s="109" t="s">
        <v>167</v>
      </c>
      <c r="E66" s="25" t="s">
        <v>47</v>
      </c>
      <c r="F66" s="13">
        <f t="shared" si="32"/>
        <v>1167.5999999999999</v>
      </c>
      <c r="G66" s="14">
        <f t="shared" ref="G66:K66" si="33">G72</f>
        <v>200</v>
      </c>
      <c r="H66" s="14">
        <f t="shared" si="33"/>
        <v>200</v>
      </c>
      <c r="I66" s="14">
        <f t="shared" si="33"/>
        <v>200</v>
      </c>
      <c r="J66" s="14">
        <f>J72</f>
        <v>283.8</v>
      </c>
      <c r="K66" s="74">
        <f t="shared" si="33"/>
        <v>0</v>
      </c>
      <c r="L66" s="74">
        <f t="shared" ref="L66" si="34">L72</f>
        <v>283.8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21.75" customHeight="1">
      <c r="A67" s="96"/>
      <c r="B67" s="96"/>
      <c r="C67" s="105"/>
      <c r="D67" s="110"/>
      <c r="E67" s="25" t="s">
        <v>56</v>
      </c>
      <c r="F67" s="13">
        <f t="shared" si="32"/>
        <v>0</v>
      </c>
      <c r="G67" s="14">
        <f>G73</f>
        <v>0</v>
      </c>
      <c r="H67" s="14">
        <f>H73</f>
        <v>0</v>
      </c>
      <c r="I67" s="14">
        <f>I73</f>
        <v>0</v>
      </c>
      <c r="J67" s="14">
        <f>J73</f>
        <v>0</v>
      </c>
      <c r="K67" s="74">
        <f>K73</f>
        <v>0</v>
      </c>
      <c r="L67" s="74">
        <f t="shared" ref="L67" si="35">L73</f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30.75" customHeight="1">
      <c r="A68" s="96"/>
      <c r="B68" s="96"/>
      <c r="C68" s="105"/>
      <c r="D68" s="110"/>
      <c r="E68" s="25" t="s">
        <v>191</v>
      </c>
      <c r="F68" s="13">
        <f>G68+H68+I68+J68+K68+L68</f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96"/>
      <c r="B69" s="96"/>
      <c r="C69" s="105"/>
      <c r="D69" s="110"/>
      <c r="E69" s="25" t="s">
        <v>57</v>
      </c>
      <c r="F69" s="13">
        <f t="shared" si="32"/>
        <v>0</v>
      </c>
      <c r="G69" s="14">
        <f t="shared" ref="G69:K71" si="36">G75</f>
        <v>0</v>
      </c>
      <c r="H69" s="14">
        <f t="shared" si="36"/>
        <v>0</v>
      </c>
      <c r="I69" s="14">
        <f t="shared" si="36"/>
        <v>0</v>
      </c>
      <c r="J69" s="14">
        <f t="shared" si="36"/>
        <v>0</v>
      </c>
      <c r="K69" s="74">
        <f t="shared" si="36"/>
        <v>0</v>
      </c>
      <c r="L69" s="74">
        <f t="shared" ref="L69" si="3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>
      <c r="A70" s="96"/>
      <c r="B70" s="96"/>
      <c r="C70" s="105"/>
      <c r="D70" s="110"/>
      <c r="E70" s="25" t="s">
        <v>58</v>
      </c>
      <c r="F70" s="13">
        <f t="shared" si="32"/>
        <v>1167.5999999999999</v>
      </c>
      <c r="G70" s="14">
        <f t="shared" si="36"/>
        <v>200</v>
      </c>
      <c r="H70" s="14">
        <f t="shared" si="36"/>
        <v>200</v>
      </c>
      <c r="I70" s="14">
        <f t="shared" si="36"/>
        <v>200</v>
      </c>
      <c r="J70" s="14">
        <f t="shared" si="36"/>
        <v>283.8</v>
      </c>
      <c r="K70" s="74">
        <f t="shared" si="36"/>
        <v>0</v>
      </c>
      <c r="L70" s="74">
        <f t="shared" ref="L70" si="38">L76</f>
        <v>283.8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>
      <c r="A71" s="97"/>
      <c r="B71" s="97"/>
      <c r="C71" s="106"/>
      <c r="D71" s="111"/>
      <c r="E71" s="25" t="s">
        <v>59</v>
      </c>
      <c r="F71" s="13">
        <f t="shared" si="32"/>
        <v>0</v>
      </c>
      <c r="G71" s="14">
        <f t="shared" si="36"/>
        <v>0</v>
      </c>
      <c r="H71" s="14">
        <f t="shared" si="36"/>
        <v>0</v>
      </c>
      <c r="I71" s="14">
        <f t="shared" si="36"/>
        <v>0</v>
      </c>
      <c r="J71" s="14">
        <f t="shared" si="36"/>
        <v>0</v>
      </c>
      <c r="K71" s="74">
        <f t="shared" si="36"/>
        <v>0</v>
      </c>
      <c r="L71" s="74">
        <f t="shared" ref="L71" si="39">L77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>
      <c r="A72" s="95" t="s">
        <v>22</v>
      </c>
      <c r="B72" s="119" t="s">
        <v>111</v>
      </c>
      <c r="C72" s="104" t="s">
        <v>157</v>
      </c>
      <c r="D72" s="109" t="s">
        <v>167</v>
      </c>
      <c r="E72" s="25" t="s">
        <v>47</v>
      </c>
      <c r="F72" s="13">
        <f t="shared" ref="F72:F77" si="40">G72+H72+I72+J72+K72+L72</f>
        <v>1167.5999999999999</v>
      </c>
      <c r="G72" s="14">
        <f t="shared" ref="G72:L72" si="41">G73+G75+G76+G77</f>
        <v>200</v>
      </c>
      <c r="H72" s="14">
        <f t="shared" si="41"/>
        <v>200</v>
      </c>
      <c r="I72" s="14">
        <f t="shared" si="41"/>
        <v>200</v>
      </c>
      <c r="J72" s="14">
        <f t="shared" si="41"/>
        <v>283.8</v>
      </c>
      <c r="K72" s="74">
        <f t="shared" si="41"/>
        <v>0</v>
      </c>
      <c r="L72" s="74">
        <f t="shared" si="41"/>
        <v>283.8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>
      <c r="A73" s="96"/>
      <c r="B73" s="120"/>
      <c r="C73" s="105"/>
      <c r="D73" s="110"/>
      <c r="E73" s="25" t="s">
        <v>56</v>
      </c>
      <c r="F73" s="13">
        <f t="shared" si="40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7" customHeight="1">
      <c r="A74" s="96"/>
      <c r="B74" s="120"/>
      <c r="C74" s="105"/>
      <c r="D74" s="110"/>
      <c r="E74" s="25" t="s">
        <v>191</v>
      </c>
      <c r="F74" s="13">
        <f>G74+H74+I74+J74+K74+L74</f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96"/>
      <c r="B75" s="120"/>
      <c r="C75" s="105"/>
      <c r="D75" s="110"/>
      <c r="E75" s="25" t="s">
        <v>57</v>
      </c>
      <c r="F75" s="13">
        <f t="shared" si="40"/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42" customFormat="1" ht="21.75" customHeight="1">
      <c r="A76" s="96"/>
      <c r="B76" s="120"/>
      <c r="C76" s="105"/>
      <c r="D76" s="110"/>
      <c r="E76" s="25" t="s">
        <v>58</v>
      </c>
      <c r="F76" s="13">
        <f t="shared" si="40"/>
        <v>1167.5999999999999</v>
      </c>
      <c r="G76" s="17">
        <v>200</v>
      </c>
      <c r="H76" s="16">
        <v>200</v>
      </c>
      <c r="I76" s="16">
        <v>200</v>
      </c>
      <c r="J76" s="16">
        <v>283.8</v>
      </c>
      <c r="K76" s="16">
        <v>0</v>
      </c>
      <c r="L76" s="16">
        <v>283.8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AS76" s="39"/>
      <c r="AT76" s="39"/>
      <c r="AU76" s="39"/>
      <c r="AV76" s="39"/>
      <c r="AW76" s="39"/>
      <c r="AX76" s="39"/>
      <c r="AY76" s="39"/>
      <c r="AZ76" s="40"/>
      <c r="BA76" s="41"/>
    </row>
    <row r="77" spans="1:53" s="58" customFormat="1" ht="30.75" customHeight="1">
      <c r="A77" s="97"/>
      <c r="B77" s="121"/>
      <c r="C77" s="106"/>
      <c r="D77" s="111"/>
      <c r="E77" s="25" t="s">
        <v>59</v>
      </c>
      <c r="F77" s="13">
        <f t="shared" si="40"/>
        <v>0</v>
      </c>
      <c r="G77" s="16">
        <v>0</v>
      </c>
      <c r="H77" s="15">
        <v>0</v>
      </c>
      <c r="I77" s="16">
        <v>0</v>
      </c>
      <c r="J77" s="16">
        <v>0</v>
      </c>
      <c r="K77" s="16">
        <v>0</v>
      </c>
      <c r="L77" s="16">
        <v>0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54"/>
      <c r="AS77" s="55"/>
      <c r="AT77" s="55"/>
      <c r="AU77" s="55"/>
      <c r="AV77" s="55"/>
      <c r="AW77" s="55"/>
      <c r="AX77" s="55"/>
      <c r="AY77" s="55"/>
      <c r="AZ77" s="56"/>
      <c r="BA77" s="57"/>
    </row>
    <row r="78" spans="1:53" s="42" customFormat="1" ht="21.75" customHeight="1">
      <c r="A78" s="95" t="s">
        <v>65</v>
      </c>
      <c r="B78" s="95" t="s">
        <v>82</v>
      </c>
      <c r="C78" s="104" t="s">
        <v>151</v>
      </c>
      <c r="D78" s="95" t="s">
        <v>168</v>
      </c>
      <c r="E78" s="19" t="s">
        <v>47</v>
      </c>
      <c r="F78" s="13">
        <f t="shared" ref="F78:F83" si="42">G78+H78+I78+J78+K78+L78</f>
        <v>182446.08224999998</v>
      </c>
      <c r="G78" s="14">
        <f>G84+G90+G96+G102+G108</f>
        <v>22838.251</v>
      </c>
      <c r="H78" s="14">
        <f>H84+H90+H96+H102+H108</f>
        <v>25014.947349999999</v>
      </c>
      <c r="I78" s="14">
        <f>I84+I90+I96+I102+I108</f>
        <v>31798.6309</v>
      </c>
      <c r="J78" s="14">
        <f>J84+J90+J96+J102+J108</f>
        <v>33446.024999999994</v>
      </c>
      <c r="K78" s="74">
        <f>K84+K90+K96+K102+K108</f>
        <v>33589.608</v>
      </c>
      <c r="L78" s="74">
        <f>L84+L90+L96+L102</f>
        <v>35758.620000000003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>
      <c r="A79" s="96"/>
      <c r="B79" s="96"/>
      <c r="C79" s="105"/>
      <c r="D79" s="96"/>
      <c r="E79" s="19" t="s">
        <v>56</v>
      </c>
      <c r="F79" s="13">
        <f t="shared" si="42"/>
        <v>0</v>
      </c>
      <c r="G79" s="14">
        <f>G91+G97+G103</f>
        <v>0</v>
      </c>
      <c r="H79" s="14">
        <f>H91+H97+H103</f>
        <v>0</v>
      </c>
      <c r="I79" s="14">
        <f>I91+I97+I103</f>
        <v>0</v>
      </c>
      <c r="J79" s="14">
        <f>J85+J91+J97+J103+J109</f>
        <v>0</v>
      </c>
      <c r="K79" s="74">
        <f>K91+K97+K103</f>
        <v>0</v>
      </c>
      <c r="L79" s="74">
        <f t="shared" ref="L79" si="43">L91+L97+L103</f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6.25" customHeight="1">
      <c r="A80" s="96"/>
      <c r="B80" s="96"/>
      <c r="C80" s="105"/>
      <c r="D80" s="96"/>
      <c r="E80" s="25" t="s">
        <v>191</v>
      </c>
      <c r="F80" s="13">
        <f>G80+H80+I80+J80+K80+L80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96"/>
      <c r="B81" s="96"/>
      <c r="C81" s="105"/>
      <c r="D81" s="96"/>
      <c r="E81" s="19" t="s">
        <v>57</v>
      </c>
      <c r="F81" s="13">
        <f t="shared" si="42"/>
        <v>0</v>
      </c>
      <c r="G81" s="14">
        <f>G93+G99+G105</f>
        <v>0</v>
      </c>
      <c r="H81" s="14">
        <f>H93+H99+H105</f>
        <v>0</v>
      </c>
      <c r="I81" s="14">
        <f>I93+I99+I105</f>
        <v>0</v>
      </c>
      <c r="J81" s="14">
        <f>J87+J93+J99+J105+J111</f>
        <v>0</v>
      </c>
      <c r="K81" s="74">
        <f>K93+K99+K105</f>
        <v>0</v>
      </c>
      <c r="L81" s="74">
        <f t="shared" ref="L81" si="44">L93+L99+L105</f>
        <v>0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42" customFormat="1" ht="21.75" customHeight="1">
      <c r="A82" s="96"/>
      <c r="B82" s="96"/>
      <c r="C82" s="105"/>
      <c r="D82" s="96"/>
      <c r="E82" s="19" t="s">
        <v>58</v>
      </c>
      <c r="F82" s="13">
        <f t="shared" si="42"/>
        <v>182446.08224999998</v>
      </c>
      <c r="G82" s="14">
        <f>G88+G94+G100+G106</f>
        <v>22838.251</v>
      </c>
      <c r="H82" s="14">
        <f>H84+H90+H96+H102+H108</f>
        <v>25014.947349999999</v>
      </c>
      <c r="I82" s="14">
        <f>I88+I94+I100+I106+I112</f>
        <v>31798.6309</v>
      </c>
      <c r="J82" s="14">
        <f>J88+J94+J100+J106+J112</f>
        <v>33446.024999999994</v>
      </c>
      <c r="K82" s="74">
        <f t="shared" ref="K82" si="45">K88+K94+K100+K106</f>
        <v>33589.608</v>
      </c>
      <c r="L82" s="74">
        <f t="shared" ref="L82" si="46">L88+L94+L100+L106</f>
        <v>35758.620000000003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58" customFormat="1" ht="21.75" customHeight="1">
      <c r="A83" s="97"/>
      <c r="B83" s="97"/>
      <c r="C83" s="106"/>
      <c r="D83" s="96"/>
      <c r="E83" s="19" t="s">
        <v>59</v>
      </c>
      <c r="F83" s="13">
        <f t="shared" si="42"/>
        <v>0</v>
      </c>
      <c r="G83" s="14">
        <f>G95+G101+G107</f>
        <v>0</v>
      </c>
      <c r="H83" s="14">
        <f>H95+H101+H107</f>
        <v>0</v>
      </c>
      <c r="I83" s="14">
        <f>I95+I101+I107</f>
        <v>0</v>
      </c>
      <c r="J83" s="14">
        <f>J95+J101+J107</f>
        <v>0</v>
      </c>
      <c r="K83" s="74">
        <f>K95+K101+K107</f>
        <v>0</v>
      </c>
      <c r="L83" s="74">
        <f t="shared" ref="L83" si="47">L95+L101+L107</f>
        <v>0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54"/>
      <c r="AS83" s="55"/>
      <c r="AT83" s="55"/>
      <c r="AU83" s="55"/>
      <c r="AV83" s="55"/>
      <c r="AW83" s="55"/>
      <c r="AX83" s="55"/>
      <c r="AY83" s="55"/>
      <c r="AZ83" s="56"/>
      <c r="BA83" s="57"/>
    </row>
    <row r="84" spans="1:53" s="42" customFormat="1" ht="21.75" customHeight="1">
      <c r="A84" s="95" t="s">
        <v>66</v>
      </c>
      <c r="B84" s="119" t="s">
        <v>119</v>
      </c>
      <c r="C84" s="104" t="s">
        <v>107</v>
      </c>
      <c r="D84" s="124" t="s">
        <v>169</v>
      </c>
      <c r="E84" s="19" t="s">
        <v>47</v>
      </c>
      <c r="F84" s="13">
        <f t="shared" ref="F84:F89" si="48">G84+H84+I84+J84+K84+L84</f>
        <v>2999.366</v>
      </c>
      <c r="G84" s="14">
        <f>G85+G87+G88+G89</f>
        <v>338.09399999999999</v>
      </c>
      <c r="H84" s="14">
        <f t="shared" ref="H84:K84" si="49">H85+H87+H88+H89</f>
        <v>549.04200000000003</v>
      </c>
      <c r="I84" s="14">
        <f>I85+I87+I88+I89</f>
        <v>1750</v>
      </c>
      <c r="J84" s="14">
        <f t="shared" si="49"/>
        <v>362.23</v>
      </c>
      <c r="K84" s="74">
        <f t="shared" si="49"/>
        <v>0</v>
      </c>
      <c r="L84" s="74">
        <f t="shared" ref="L84" si="50">L85+L87+L88+L89</f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>
      <c r="A85" s="96"/>
      <c r="B85" s="120"/>
      <c r="C85" s="105"/>
      <c r="D85" s="125"/>
      <c r="E85" s="19" t="s">
        <v>56</v>
      </c>
      <c r="F85" s="13">
        <f t="shared" si="48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5.5" customHeight="1">
      <c r="A86" s="96"/>
      <c r="B86" s="120"/>
      <c r="C86" s="105"/>
      <c r="D86" s="125"/>
      <c r="E86" s="25" t="s">
        <v>191</v>
      </c>
      <c r="F86" s="13">
        <f>G86+H86+I86+J86+K86+L86</f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96"/>
      <c r="B87" s="120"/>
      <c r="C87" s="105"/>
      <c r="D87" s="125"/>
      <c r="E87" s="19" t="s">
        <v>57</v>
      </c>
      <c r="F87" s="13">
        <f t="shared" si="48"/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>
      <c r="A88" s="96"/>
      <c r="B88" s="120"/>
      <c r="C88" s="105"/>
      <c r="D88" s="125"/>
      <c r="E88" s="19" t="s">
        <v>58</v>
      </c>
      <c r="F88" s="13">
        <f t="shared" si="48"/>
        <v>2999.366</v>
      </c>
      <c r="G88" s="17">
        <v>338.09399999999999</v>
      </c>
      <c r="H88" s="17">
        <v>549.04200000000003</v>
      </c>
      <c r="I88" s="16">
        <v>1750</v>
      </c>
      <c r="J88" s="16">
        <v>362.23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58" customFormat="1" ht="21.75" customHeight="1">
      <c r="A89" s="97"/>
      <c r="B89" s="121"/>
      <c r="C89" s="106"/>
      <c r="D89" s="126"/>
      <c r="E89" s="19" t="s">
        <v>59</v>
      </c>
      <c r="F89" s="13">
        <f t="shared" si="48"/>
        <v>0</v>
      </c>
      <c r="G89" s="16">
        <v>0</v>
      </c>
      <c r="H89" s="15">
        <v>0</v>
      </c>
      <c r="I89" s="16">
        <v>0</v>
      </c>
      <c r="J89" s="16">
        <v>0</v>
      </c>
      <c r="K89" s="16">
        <v>0</v>
      </c>
      <c r="L89" s="16">
        <v>0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54"/>
      <c r="AS89" s="55"/>
      <c r="AT89" s="55"/>
      <c r="AU89" s="55"/>
      <c r="AV89" s="55"/>
      <c r="AW89" s="55"/>
      <c r="AX89" s="55"/>
      <c r="AY89" s="55"/>
      <c r="AZ89" s="56"/>
      <c r="BA89" s="57"/>
    </row>
    <row r="90" spans="1:53" s="42" customFormat="1" ht="21.75" customHeight="1">
      <c r="A90" s="95" t="s">
        <v>2</v>
      </c>
      <c r="B90" s="119" t="s">
        <v>120</v>
      </c>
      <c r="C90" s="104" t="s">
        <v>151</v>
      </c>
      <c r="D90" s="124" t="s">
        <v>170</v>
      </c>
      <c r="E90" s="19" t="s">
        <v>47</v>
      </c>
      <c r="F90" s="13">
        <f t="shared" ref="F90:F95" si="51">G90+H90+I90+J90+K90+L90</f>
        <v>99052.001000000004</v>
      </c>
      <c r="G90" s="14">
        <f>G91+G93+G94+G95</f>
        <v>12486.252</v>
      </c>
      <c r="H90" s="14">
        <f t="shared" ref="H90:L90" si="52">H91+H93+H94+H95</f>
        <v>13447.621999999999</v>
      </c>
      <c r="I90" s="14">
        <f t="shared" si="52"/>
        <v>16217.248000000001</v>
      </c>
      <c r="J90" s="14">
        <f t="shared" si="52"/>
        <v>18457.231</v>
      </c>
      <c r="K90" s="74">
        <f t="shared" si="52"/>
        <v>18615.683000000001</v>
      </c>
      <c r="L90" s="74">
        <f t="shared" si="52"/>
        <v>19827.965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21.75" customHeight="1">
      <c r="A91" s="96"/>
      <c r="B91" s="120"/>
      <c r="C91" s="105"/>
      <c r="D91" s="125"/>
      <c r="E91" s="19" t="s">
        <v>56</v>
      </c>
      <c r="F91" s="13">
        <f t="shared" si="51"/>
        <v>0</v>
      </c>
      <c r="G91" s="16">
        <v>0</v>
      </c>
      <c r="H91" s="16">
        <v>0</v>
      </c>
      <c r="I91" s="16">
        <v>0</v>
      </c>
      <c r="J91" s="16">
        <v>0</v>
      </c>
      <c r="K91" s="73"/>
      <c r="L91" s="73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30" customHeight="1">
      <c r="A92" s="96"/>
      <c r="B92" s="120"/>
      <c r="C92" s="105"/>
      <c r="D92" s="125"/>
      <c r="E92" s="25" t="s">
        <v>191</v>
      </c>
      <c r="F92" s="13">
        <f>G92+H92+I92+J92+K92+L92</f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96"/>
      <c r="B93" s="120"/>
      <c r="C93" s="105"/>
      <c r="D93" s="125"/>
      <c r="E93" s="19" t="s">
        <v>57</v>
      </c>
      <c r="F93" s="13">
        <f t="shared" si="51"/>
        <v>0</v>
      </c>
      <c r="G93" s="16">
        <v>0</v>
      </c>
      <c r="H93" s="16">
        <v>0</v>
      </c>
      <c r="I93" s="16">
        <v>0</v>
      </c>
      <c r="J93" s="16">
        <v>0</v>
      </c>
      <c r="K93" s="73"/>
      <c r="L93" s="73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42" customFormat="1" ht="21.75" customHeight="1">
      <c r="A94" s="96"/>
      <c r="B94" s="120"/>
      <c r="C94" s="105"/>
      <c r="D94" s="125"/>
      <c r="E94" s="19" t="s">
        <v>58</v>
      </c>
      <c r="F94" s="13">
        <f t="shared" si="51"/>
        <v>99052.001000000004</v>
      </c>
      <c r="G94" s="17">
        <v>12486.252</v>
      </c>
      <c r="H94" s="17">
        <f>13200.514+137.108-141.215+251.215</f>
        <v>13447.621999999999</v>
      </c>
      <c r="I94" s="16">
        <f>16146.647+50+20.601</f>
        <v>16217.248000000001</v>
      </c>
      <c r="J94" s="16">
        <v>18457.231</v>
      </c>
      <c r="K94" s="16">
        <v>18615.683000000001</v>
      </c>
      <c r="L94" s="16">
        <v>19827.965</v>
      </c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8"/>
      <c r="AS94" s="39"/>
      <c r="AT94" s="39"/>
      <c r="AU94" s="39"/>
      <c r="AV94" s="39"/>
      <c r="AW94" s="39"/>
      <c r="AX94" s="39"/>
      <c r="AY94" s="39"/>
      <c r="AZ94" s="40"/>
      <c r="BA94" s="41"/>
    </row>
    <row r="95" spans="1:53" s="58" customFormat="1" ht="21.75" customHeight="1">
      <c r="A95" s="97"/>
      <c r="B95" s="121"/>
      <c r="C95" s="106"/>
      <c r="D95" s="126"/>
      <c r="E95" s="19" t="s">
        <v>59</v>
      </c>
      <c r="F95" s="13">
        <f t="shared" si="51"/>
        <v>0</v>
      </c>
      <c r="G95" s="16">
        <v>0</v>
      </c>
      <c r="H95" s="15">
        <v>0</v>
      </c>
      <c r="I95" s="16">
        <v>0</v>
      </c>
      <c r="J95" s="16">
        <v>0</v>
      </c>
      <c r="K95" s="73"/>
      <c r="L95" s="7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42" customFormat="1" ht="21.75" customHeight="1">
      <c r="A96" s="95" t="s">
        <v>67</v>
      </c>
      <c r="B96" s="119" t="s">
        <v>121</v>
      </c>
      <c r="C96" s="104" t="s">
        <v>156</v>
      </c>
      <c r="D96" s="124" t="s">
        <v>171</v>
      </c>
      <c r="E96" s="19" t="s">
        <v>47</v>
      </c>
      <c r="F96" s="13">
        <f t="shared" ref="F96:F101" si="53">G96+H96+I96+J96+K96+L96</f>
        <v>38034.429000000004</v>
      </c>
      <c r="G96" s="14">
        <f t="shared" ref="G96:J96" si="54">G97+G99+G100+G101</f>
        <v>4884.8909999999996</v>
      </c>
      <c r="H96" s="14">
        <f t="shared" si="54"/>
        <v>5178.9229999999998</v>
      </c>
      <c r="I96" s="14">
        <f t="shared" si="54"/>
        <v>6397.915</v>
      </c>
      <c r="J96" s="14">
        <f t="shared" si="54"/>
        <v>6890.527</v>
      </c>
      <c r="K96" s="14">
        <f t="shared" ref="K96:L96" si="55">K97+K99+K100+K101</f>
        <v>7111.3950000000004</v>
      </c>
      <c r="L96" s="14">
        <f t="shared" si="55"/>
        <v>7570.7780000000002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1.75" customHeight="1">
      <c r="A97" s="96"/>
      <c r="B97" s="120"/>
      <c r="C97" s="105"/>
      <c r="D97" s="125"/>
      <c r="E97" s="19" t="s">
        <v>56</v>
      </c>
      <c r="F97" s="13">
        <f t="shared" si="53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7.75" customHeight="1">
      <c r="A98" s="96"/>
      <c r="B98" s="120"/>
      <c r="C98" s="105"/>
      <c r="D98" s="125"/>
      <c r="E98" s="25" t="s">
        <v>191</v>
      </c>
      <c r="F98" s="13">
        <f>G98+H98+I98+J98+K98+L98</f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96"/>
      <c r="B99" s="120"/>
      <c r="C99" s="105"/>
      <c r="D99" s="125"/>
      <c r="E99" s="19" t="s">
        <v>57</v>
      </c>
      <c r="F99" s="13">
        <f t="shared" si="53"/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>
      <c r="A100" s="96"/>
      <c r="B100" s="120"/>
      <c r="C100" s="105"/>
      <c r="D100" s="125"/>
      <c r="E100" s="19" t="s">
        <v>58</v>
      </c>
      <c r="F100" s="13">
        <f t="shared" si="53"/>
        <v>38034.429000000004</v>
      </c>
      <c r="G100" s="17">
        <v>4884.8909999999996</v>
      </c>
      <c r="H100" s="17">
        <v>5178.9229999999998</v>
      </c>
      <c r="I100" s="16">
        <v>6397.915</v>
      </c>
      <c r="J100" s="16">
        <v>6890.527</v>
      </c>
      <c r="K100" s="16">
        <v>7111.3950000000004</v>
      </c>
      <c r="L100" s="16">
        <v>7570.7780000000002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>
      <c r="A101" s="97"/>
      <c r="B101" s="121"/>
      <c r="C101" s="106"/>
      <c r="D101" s="126"/>
      <c r="E101" s="19" t="s">
        <v>59</v>
      </c>
      <c r="F101" s="13">
        <f t="shared" si="53"/>
        <v>0</v>
      </c>
      <c r="G101" s="16">
        <v>0</v>
      </c>
      <c r="H101" s="15">
        <v>0</v>
      </c>
      <c r="I101" s="16">
        <v>0</v>
      </c>
      <c r="J101" s="16">
        <v>0</v>
      </c>
      <c r="K101" s="16">
        <v>0</v>
      </c>
      <c r="L101" s="16"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>
      <c r="A102" s="95" t="s">
        <v>94</v>
      </c>
      <c r="B102" s="119" t="s">
        <v>122</v>
      </c>
      <c r="C102" s="104" t="s">
        <v>151</v>
      </c>
      <c r="D102" s="124" t="s">
        <v>172</v>
      </c>
      <c r="E102" s="19" t="s">
        <v>47</v>
      </c>
      <c r="F102" s="13">
        <f t="shared" ref="F102:F107" si="56">G102+H102+I102+J102+K102+L102</f>
        <v>41873.286250000005</v>
      </c>
      <c r="G102" s="14">
        <f t="shared" ref="G102:J102" si="57">G103+G105+G106+G107</f>
        <v>5129.0140000000001</v>
      </c>
      <c r="H102" s="14">
        <f t="shared" si="57"/>
        <v>5632.3603499999999</v>
      </c>
      <c r="I102" s="14">
        <f t="shared" si="57"/>
        <v>7153.4678999999996</v>
      </c>
      <c r="J102" s="14">
        <f t="shared" si="57"/>
        <v>7736.0370000000003</v>
      </c>
      <c r="K102" s="14">
        <f t="shared" ref="K102:L102" si="58">K103+K105+K106+K107</f>
        <v>7862.53</v>
      </c>
      <c r="L102" s="14">
        <f t="shared" si="58"/>
        <v>8359.8770000000004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>
      <c r="A103" s="96"/>
      <c r="B103" s="120"/>
      <c r="C103" s="105"/>
      <c r="D103" s="125"/>
      <c r="E103" s="19" t="s">
        <v>56</v>
      </c>
      <c r="F103" s="13">
        <f t="shared" si="56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7" customHeight="1">
      <c r="A104" s="96"/>
      <c r="B104" s="120"/>
      <c r="C104" s="105"/>
      <c r="D104" s="125"/>
      <c r="E104" s="25" t="s">
        <v>191</v>
      </c>
      <c r="F104" s="13">
        <f>G104+H104+I104+J104+K104+L104</f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96"/>
      <c r="B105" s="120"/>
      <c r="C105" s="105"/>
      <c r="D105" s="125"/>
      <c r="E105" s="19" t="s">
        <v>57</v>
      </c>
      <c r="F105" s="13">
        <f t="shared" si="56"/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42" customFormat="1" ht="21.75" customHeight="1">
      <c r="A106" s="96"/>
      <c r="B106" s="120"/>
      <c r="C106" s="105"/>
      <c r="D106" s="125"/>
      <c r="E106" s="19" t="s">
        <v>58</v>
      </c>
      <c r="F106" s="13">
        <f t="shared" si="56"/>
        <v>41873.286250000005</v>
      </c>
      <c r="G106" s="17">
        <v>5129.0140000000001</v>
      </c>
      <c r="H106" s="17">
        <f>5483.835+228.516-79.99065</f>
        <v>5632.3603499999999</v>
      </c>
      <c r="I106" s="16">
        <v>7153.4678999999996</v>
      </c>
      <c r="J106" s="16">
        <v>7736.0370000000003</v>
      </c>
      <c r="K106" s="16">
        <v>7862.53</v>
      </c>
      <c r="L106" s="16">
        <v>8359.8770000000004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8"/>
      <c r="AS106" s="39"/>
      <c r="AT106" s="39"/>
      <c r="AU106" s="39"/>
      <c r="AV106" s="39"/>
      <c r="AW106" s="39"/>
      <c r="AX106" s="39"/>
      <c r="AY106" s="39"/>
      <c r="AZ106" s="40"/>
      <c r="BA106" s="41"/>
    </row>
    <row r="107" spans="1:53" s="58" customFormat="1" ht="21.75" customHeight="1">
      <c r="A107" s="97"/>
      <c r="B107" s="121"/>
      <c r="C107" s="106"/>
      <c r="D107" s="126"/>
      <c r="E107" s="19" t="s">
        <v>59</v>
      </c>
      <c r="F107" s="13">
        <f t="shared" si="56"/>
        <v>0</v>
      </c>
      <c r="G107" s="16">
        <v>0</v>
      </c>
      <c r="H107" s="15">
        <v>0</v>
      </c>
      <c r="I107" s="16">
        <v>0</v>
      </c>
      <c r="J107" s="16">
        <v>0</v>
      </c>
      <c r="K107" s="16">
        <v>0</v>
      </c>
      <c r="L107" s="16"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27" t="s">
        <v>127</v>
      </c>
      <c r="B108" s="119" t="s">
        <v>128</v>
      </c>
      <c r="C108" s="104" t="s">
        <v>140</v>
      </c>
      <c r="D108" s="124" t="s">
        <v>88</v>
      </c>
      <c r="E108" s="19" t="s">
        <v>47</v>
      </c>
      <c r="F108" s="13">
        <f t="shared" ref="F108:F113" si="59">G108+H108+I108+J108+K108+L108</f>
        <v>487</v>
      </c>
      <c r="G108" s="28">
        <f t="shared" ref="G108" si="60">SUM(G109:G113)</f>
        <v>0</v>
      </c>
      <c r="H108" s="28">
        <f>SUM(H109:H113)</f>
        <v>206.99999999999997</v>
      </c>
      <c r="I108" s="28">
        <f t="shared" ref="I108:J108" si="61">SUM(I109:I113)</f>
        <v>280</v>
      </c>
      <c r="J108" s="28">
        <f t="shared" si="61"/>
        <v>0</v>
      </c>
      <c r="K108" s="28">
        <f t="shared" ref="K108:L108" si="62">SUM(K109:K113)</f>
        <v>0</v>
      </c>
      <c r="L108" s="28">
        <f t="shared" si="62"/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1.75" customHeight="1">
      <c r="A109" s="96"/>
      <c r="B109" s="120"/>
      <c r="C109" s="105"/>
      <c r="D109" s="125"/>
      <c r="E109" s="19" t="s">
        <v>56</v>
      </c>
      <c r="F109" s="13">
        <f t="shared" si="59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7" customHeight="1">
      <c r="A110" s="96"/>
      <c r="B110" s="120"/>
      <c r="C110" s="105"/>
      <c r="D110" s="125"/>
      <c r="E110" s="25" t="s">
        <v>191</v>
      </c>
      <c r="F110" s="13">
        <f>G110+H110+I110+J110+K110+L110</f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96"/>
      <c r="B111" s="120"/>
      <c r="C111" s="105"/>
      <c r="D111" s="125"/>
      <c r="E111" s="19" t="s">
        <v>57</v>
      </c>
      <c r="F111" s="13">
        <f t="shared" si="59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96"/>
      <c r="B112" s="120"/>
      <c r="C112" s="105"/>
      <c r="D112" s="125"/>
      <c r="E112" s="19" t="s">
        <v>58</v>
      </c>
      <c r="F112" s="13">
        <f t="shared" si="59"/>
        <v>487</v>
      </c>
      <c r="G112" s="16">
        <v>0</v>
      </c>
      <c r="H112" s="17">
        <f>458.215-251.215</f>
        <v>206.99999999999997</v>
      </c>
      <c r="I112" s="16">
        <v>280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97"/>
      <c r="B113" s="121"/>
      <c r="C113" s="106"/>
      <c r="D113" s="126"/>
      <c r="E113" s="19" t="s">
        <v>59</v>
      </c>
      <c r="F113" s="13">
        <f t="shared" si="5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42" customFormat="1" ht="21.75" customHeight="1">
      <c r="A114" s="109" t="s">
        <v>68</v>
      </c>
      <c r="B114" s="109" t="s">
        <v>84</v>
      </c>
      <c r="C114" s="104" t="s">
        <v>151</v>
      </c>
      <c r="D114" s="109" t="s">
        <v>167</v>
      </c>
      <c r="E114" s="26" t="s">
        <v>47</v>
      </c>
      <c r="F114" s="13">
        <f t="shared" ref="F114:F119" si="63">G114+H114+I114+J114+K114+L114</f>
        <v>423735.06938999996</v>
      </c>
      <c r="G114" s="14">
        <f t="shared" ref="G114:L114" si="64">G120+G126+G132+G138+G144+G150+G156+G162+G168+G174+G180</f>
        <v>56915.833559999999</v>
      </c>
      <c r="H114" s="14">
        <f t="shared" si="64"/>
        <v>62561.963919999995</v>
      </c>
      <c r="I114" s="14">
        <f t="shared" si="64"/>
        <v>75282.535459999999</v>
      </c>
      <c r="J114" s="14">
        <f t="shared" si="64"/>
        <v>71642.836449999988</v>
      </c>
      <c r="K114" s="74">
        <f t="shared" si="64"/>
        <v>64918.380999999994</v>
      </c>
      <c r="L114" s="74">
        <f t="shared" si="64"/>
        <v>92413.519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>
      <c r="A115" s="110"/>
      <c r="B115" s="110"/>
      <c r="C115" s="105"/>
      <c r="D115" s="110"/>
      <c r="E115" s="26" t="s">
        <v>56</v>
      </c>
      <c r="F115" s="13">
        <f t="shared" si="63"/>
        <v>6349.5259799999994</v>
      </c>
      <c r="G115" s="14">
        <f>G121+G127+G133+G139+G145+G151+G157+G163+G169</f>
        <v>336.95697999999999</v>
      </c>
      <c r="H115" s="14">
        <f>H121+H127+H133+H139+H145+H151+H157+H163+H169+H175+H181</f>
        <v>335.34931</v>
      </c>
      <c r="I115" s="14">
        <f>I151+I157+I163+I121+I127+I133+I139+I145+I169+I175+I181</f>
        <v>5342.30332</v>
      </c>
      <c r="J115" s="14">
        <f>J121+J127+J133+J139+J145+J151+J157+J163+J169+J175+J181</f>
        <v>334.91636999999997</v>
      </c>
      <c r="K115" s="74">
        <f t="shared" ref="K115" si="65">K151+K157+K163</f>
        <v>0</v>
      </c>
      <c r="L115" s="74">
        <f t="shared" ref="L115" si="66">L151+L157+L163</f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42" customFormat="1" ht="28.5" customHeight="1">
      <c r="A116" s="110"/>
      <c r="B116" s="110"/>
      <c r="C116" s="105"/>
      <c r="D116" s="110"/>
      <c r="E116" s="25" t="s">
        <v>191</v>
      </c>
      <c r="F116" s="13">
        <f>G116+H116+I116+J116+K116+L116</f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8"/>
      <c r="AS116" s="39"/>
      <c r="AT116" s="39"/>
      <c r="AU116" s="39"/>
      <c r="AV116" s="39"/>
      <c r="AW116" s="39"/>
      <c r="AX116" s="39"/>
      <c r="AY116" s="39"/>
      <c r="AZ116" s="40"/>
      <c r="BA116" s="41"/>
    </row>
    <row r="117" spans="1:53" s="42" customFormat="1" ht="21.75" customHeight="1">
      <c r="A117" s="110"/>
      <c r="B117" s="110"/>
      <c r="C117" s="105"/>
      <c r="D117" s="110"/>
      <c r="E117" s="26" t="s">
        <v>57</v>
      </c>
      <c r="F117" s="13">
        <f t="shared" si="63"/>
        <v>71.027680000000004</v>
      </c>
      <c r="G117" s="14">
        <f>G123+G129+G135+G141+G147+G153+G159+G165+G171</f>
        <v>17.734580000000001</v>
      </c>
      <c r="H117" s="14">
        <f>H123+H129+H135+H141+H147+H153+H159+H165+H171+H177+H183</f>
        <v>17.64996</v>
      </c>
      <c r="I117" s="14">
        <f>I153+I159+I165+I123+I171</f>
        <v>18.01596</v>
      </c>
      <c r="J117" s="14">
        <f>J123+J129+J135+J141+J147+J153+J159+J165+J171+J177+J183</f>
        <v>17.627179999999999</v>
      </c>
      <c r="K117" s="74">
        <f t="shared" ref="K117" si="67">K153+K159+K165</f>
        <v>0</v>
      </c>
      <c r="L117" s="74">
        <f t="shared" ref="L117" si="68">L153+L159+L165</f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>
      <c r="A118" s="110"/>
      <c r="B118" s="110"/>
      <c r="C118" s="105"/>
      <c r="D118" s="110"/>
      <c r="E118" s="26" t="s">
        <v>58</v>
      </c>
      <c r="F118" s="13">
        <f>G118+H118+I118+J118+K118+L118</f>
        <v>417314.51572999998</v>
      </c>
      <c r="G118" s="14">
        <f>G124+G130+G136+G142+G148+G154+G160+G166+G172</f>
        <v>56561.141999999993</v>
      </c>
      <c r="H118" s="14">
        <f>H124+H130+H136+H142+H148+H154+H160+H166+H172+H178+H184</f>
        <v>62208.964649999994</v>
      </c>
      <c r="I118" s="14">
        <f>I124+I130+I136+I142+I148+I154+I160+I166+I172+I178</f>
        <v>69922.216180000003</v>
      </c>
      <c r="J118" s="14">
        <f>J124+J130+J136+J142+J148+J154+J160+J166+J172+J178+J184</f>
        <v>71290.292899999986</v>
      </c>
      <c r="K118" s="74">
        <f>K124+K130+K136+K142+K148+K154+K160+K166</f>
        <v>64918.380999999994</v>
      </c>
      <c r="L118" s="74">
        <f>L124+L130+L136+L142+L148+L154+L160+L166</f>
        <v>92413.519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58" customFormat="1" ht="21.75" customHeight="1">
      <c r="A119" s="111"/>
      <c r="B119" s="111"/>
      <c r="C119" s="106"/>
      <c r="D119" s="111"/>
      <c r="E119" s="26" t="s">
        <v>59</v>
      </c>
      <c r="F119" s="13">
        <f t="shared" si="63"/>
        <v>0</v>
      </c>
      <c r="G119" s="14">
        <f>G125+G131+G137+G143+G149+G155+G161+G167+G173</f>
        <v>0</v>
      </c>
      <c r="H119" s="14">
        <f t="shared" ref="H119:I119" si="69">H155+H161+H167</f>
        <v>0</v>
      </c>
      <c r="I119" s="14">
        <f t="shared" si="69"/>
        <v>0</v>
      </c>
      <c r="J119" s="14">
        <f t="shared" ref="J119:K119" si="70">J155+J161+J167</f>
        <v>0</v>
      </c>
      <c r="K119" s="74">
        <f t="shared" si="70"/>
        <v>0</v>
      </c>
      <c r="L119" s="74">
        <f t="shared" ref="L119" si="71">L155+L161+L167</f>
        <v>0</v>
      </c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54"/>
      <c r="AS119" s="55"/>
      <c r="AT119" s="55"/>
      <c r="AU119" s="55"/>
      <c r="AV119" s="55"/>
      <c r="AW119" s="55"/>
      <c r="AX119" s="55"/>
      <c r="AY119" s="55"/>
      <c r="AZ119" s="56"/>
      <c r="BA119" s="57"/>
    </row>
    <row r="120" spans="1:53" s="42" customFormat="1" ht="21.75" customHeight="1">
      <c r="A120" s="109" t="s">
        <v>69</v>
      </c>
      <c r="B120" s="153" t="s">
        <v>101</v>
      </c>
      <c r="C120" s="104" t="s">
        <v>157</v>
      </c>
      <c r="D120" s="98" t="s">
        <v>173</v>
      </c>
      <c r="E120" s="26" t="s">
        <v>47</v>
      </c>
      <c r="F120" s="13">
        <f t="shared" ref="F120:F125" si="72">G120+H120+I120+J120+K120+L120</f>
        <v>58613.013500000001</v>
      </c>
      <c r="G120" s="14">
        <f t="shared" ref="G120:H120" si="73">G121+G123+G124+G125</f>
        <v>6589.335</v>
      </c>
      <c r="H120" s="14">
        <f t="shared" si="73"/>
        <v>12376.550999999999</v>
      </c>
      <c r="I120" s="14">
        <f>I121+I123+I124+I125</f>
        <v>11146.147499999999</v>
      </c>
      <c r="J120" s="14">
        <f>J121+J123+J124+J125</f>
        <v>5937.54</v>
      </c>
      <c r="K120" s="74">
        <f>K121+K123+K124+K125</f>
        <v>0</v>
      </c>
      <c r="L120" s="74">
        <f>L121+L123+L124+L125</f>
        <v>22563.439999999999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1.75" customHeight="1">
      <c r="A121" s="110"/>
      <c r="B121" s="154"/>
      <c r="C121" s="105"/>
      <c r="D121" s="117"/>
      <c r="E121" s="26" t="s">
        <v>56</v>
      </c>
      <c r="F121" s="13">
        <f t="shared" si="72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7" customHeight="1">
      <c r="A122" s="110"/>
      <c r="B122" s="154"/>
      <c r="C122" s="105"/>
      <c r="D122" s="117"/>
      <c r="E122" s="25" t="s">
        <v>191</v>
      </c>
      <c r="F122" s="13">
        <f>G122+H122+I122+J122+K122+L122</f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0"/>
      <c r="B123" s="154"/>
      <c r="C123" s="105"/>
      <c r="D123" s="117"/>
      <c r="E123" s="26" t="s">
        <v>57</v>
      </c>
      <c r="F123" s="13">
        <f t="shared" si="72"/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42" customFormat="1" ht="21.75" customHeight="1">
      <c r="A124" s="110"/>
      <c r="B124" s="154"/>
      <c r="C124" s="105"/>
      <c r="D124" s="117"/>
      <c r="E124" s="26" t="s">
        <v>58</v>
      </c>
      <c r="F124" s="13">
        <f t="shared" si="72"/>
        <v>58613.013500000001</v>
      </c>
      <c r="G124" s="17">
        <f>4189.335+2400</f>
        <v>6589.335</v>
      </c>
      <c r="H124" s="17">
        <v>12376.550999999999</v>
      </c>
      <c r="I124" s="16">
        <f>11146.1475</f>
        <v>11146.147499999999</v>
      </c>
      <c r="J124" s="16">
        <v>5937.54</v>
      </c>
      <c r="K124" s="16">
        <v>0</v>
      </c>
      <c r="L124" s="16">
        <v>22563.439999999999</v>
      </c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8"/>
      <c r="AS124" s="39"/>
      <c r="AT124" s="39"/>
      <c r="AU124" s="39"/>
      <c r="AV124" s="39"/>
      <c r="AW124" s="39"/>
      <c r="AX124" s="39"/>
      <c r="AY124" s="39"/>
      <c r="AZ124" s="40"/>
      <c r="BA124" s="41"/>
    </row>
    <row r="125" spans="1:53" s="58" customFormat="1" ht="39.75" customHeight="1">
      <c r="A125" s="111"/>
      <c r="B125" s="155"/>
      <c r="C125" s="106"/>
      <c r="D125" s="118"/>
      <c r="E125" s="26" t="s">
        <v>59</v>
      </c>
      <c r="F125" s="13">
        <f t="shared" si="72"/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42" customFormat="1" ht="21.75" customHeight="1">
      <c r="A126" s="109" t="s">
        <v>70</v>
      </c>
      <c r="B126" s="101" t="s">
        <v>186</v>
      </c>
      <c r="C126" s="104" t="s">
        <v>158</v>
      </c>
      <c r="D126" s="98" t="s">
        <v>174</v>
      </c>
      <c r="E126" s="26" t="s">
        <v>47</v>
      </c>
      <c r="F126" s="13">
        <f t="shared" ref="F126:F131" si="74">G126+H126+I126+J126+K126+L126</f>
        <v>2806.38</v>
      </c>
      <c r="G126" s="14">
        <f t="shared" ref="G126:L126" si="75">G127+G129+G130+G131</f>
        <v>200</v>
      </c>
      <c r="H126" s="14">
        <f t="shared" si="75"/>
        <v>713</v>
      </c>
      <c r="I126" s="14">
        <f t="shared" si="75"/>
        <v>789.18</v>
      </c>
      <c r="J126" s="14">
        <f t="shared" si="75"/>
        <v>325.2</v>
      </c>
      <c r="K126" s="74">
        <f t="shared" si="75"/>
        <v>0</v>
      </c>
      <c r="L126" s="74">
        <f t="shared" si="75"/>
        <v>779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1.75" customHeight="1">
      <c r="A127" s="110"/>
      <c r="B127" s="112"/>
      <c r="C127" s="105"/>
      <c r="D127" s="117"/>
      <c r="E127" s="26" t="s">
        <v>56</v>
      </c>
      <c r="F127" s="13">
        <f t="shared" si="74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8.5" customHeight="1">
      <c r="A128" s="110"/>
      <c r="B128" s="112"/>
      <c r="C128" s="105"/>
      <c r="D128" s="117"/>
      <c r="E128" s="25" t="s">
        <v>191</v>
      </c>
      <c r="F128" s="13">
        <f>G128+H128+I128+J128+K128+L128</f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0"/>
      <c r="B129" s="112"/>
      <c r="C129" s="105"/>
      <c r="D129" s="117"/>
      <c r="E129" s="26" t="s">
        <v>57</v>
      </c>
      <c r="F129" s="13">
        <f t="shared" si="74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>
      <c r="A130" s="110"/>
      <c r="B130" s="112"/>
      <c r="C130" s="105"/>
      <c r="D130" s="117"/>
      <c r="E130" s="26" t="s">
        <v>58</v>
      </c>
      <c r="F130" s="13">
        <f t="shared" si="74"/>
        <v>2806.38</v>
      </c>
      <c r="G130" s="17">
        <v>200</v>
      </c>
      <c r="H130" s="16">
        <v>713</v>
      </c>
      <c r="I130" s="17">
        <v>789.18</v>
      </c>
      <c r="J130" s="16">
        <v>325.2</v>
      </c>
      <c r="K130" s="16">
        <v>0</v>
      </c>
      <c r="L130" s="16">
        <v>779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7.75" customHeight="1">
      <c r="A131" s="111"/>
      <c r="B131" s="113"/>
      <c r="C131" s="106"/>
      <c r="D131" s="118"/>
      <c r="E131" s="26" t="s">
        <v>59</v>
      </c>
      <c r="F131" s="13">
        <f t="shared" si="74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>
      <c r="A132" s="109" t="s">
        <v>76</v>
      </c>
      <c r="B132" s="101" t="s">
        <v>103</v>
      </c>
      <c r="C132" s="104" t="s">
        <v>159</v>
      </c>
      <c r="D132" s="98" t="s">
        <v>175</v>
      </c>
      <c r="E132" s="26" t="s">
        <v>47</v>
      </c>
      <c r="F132" s="13">
        <f t="shared" ref="F132:F137" si="76">G132+H132+I132+J132+K132+L132</f>
        <v>1070</v>
      </c>
      <c r="G132" s="14">
        <f>G133+G135+G136+G137</f>
        <v>200</v>
      </c>
      <c r="H132" s="14">
        <f>H133+H135+H136+H137</f>
        <v>0</v>
      </c>
      <c r="I132" s="14">
        <f>I133+I135+I136+I137</f>
        <v>0</v>
      </c>
      <c r="J132" s="14">
        <f>J133+J135+J136+J137</f>
        <v>870</v>
      </c>
      <c r="K132" s="14">
        <f t="shared" ref="K132:L132" si="77">K133+K135+K136+K137</f>
        <v>0</v>
      </c>
      <c r="L132" s="14">
        <f t="shared" si="77"/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>
      <c r="A133" s="110"/>
      <c r="B133" s="112"/>
      <c r="C133" s="105"/>
      <c r="D133" s="117"/>
      <c r="E133" s="26" t="s">
        <v>56</v>
      </c>
      <c r="F133" s="13">
        <f t="shared" si="76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8.5" customHeight="1">
      <c r="A134" s="110"/>
      <c r="B134" s="112"/>
      <c r="C134" s="105"/>
      <c r="D134" s="117"/>
      <c r="E134" s="25" t="s">
        <v>191</v>
      </c>
      <c r="F134" s="13">
        <f>G134+H134+I134+J134+K134+L134</f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0"/>
      <c r="B135" s="112"/>
      <c r="C135" s="105"/>
      <c r="D135" s="117"/>
      <c r="E135" s="26" t="s">
        <v>57</v>
      </c>
      <c r="F135" s="13">
        <f t="shared" si="76"/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42" customFormat="1" ht="21.75" customHeight="1">
      <c r="A136" s="110"/>
      <c r="B136" s="112"/>
      <c r="C136" s="105"/>
      <c r="D136" s="117"/>
      <c r="E136" s="26" t="s">
        <v>58</v>
      </c>
      <c r="F136" s="13">
        <f t="shared" si="76"/>
        <v>1070</v>
      </c>
      <c r="G136" s="17">
        <v>200</v>
      </c>
      <c r="H136" s="16">
        <v>0</v>
      </c>
      <c r="I136" s="16">
        <v>0</v>
      </c>
      <c r="J136" s="16">
        <v>870</v>
      </c>
      <c r="K136" s="16">
        <v>0</v>
      </c>
      <c r="L136" s="16">
        <v>0</v>
      </c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8"/>
      <c r="AS136" s="39"/>
      <c r="AT136" s="39"/>
      <c r="AU136" s="39"/>
      <c r="AV136" s="39"/>
      <c r="AW136" s="39"/>
      <c r="AX136" s="39"/>
      <c r="AY136" s="39"/>
      <c r="AZ136" s="40"/>
      <c r="BA136" s="41"/>
    </row>
    <row r="137" spans="1:53" s="58" customFormat="1" ht="21.75" customHeight="1">
      <c r="A137" s="111"/>
      <c r="B137" s="113"/>
      <c r="C137" s="106"/>
      <c r="D137" s="118"/>
      <c r="E137" s="26" t="s">
        <v>59</v>
      </c>
      <c r="F137" s="13">
        <f t="shared" si="76"/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54"/>
      <c r="AS137" s="55"/>
      <c r="AT137" s="55"/>
      <c r="AU137" s="55"/>
      <c r="AV137" s="55"/>
      <c r="AW137" s="55"/>
      <c r="AX137" s="55"/>
      <c r="AY137" s="55"/>
      <c r="AZ137" s="56"/>
      <c r="BA137" s="57"/>
    </row>
    <row r="138" spans="1:53" s="42" customFormat="1" ht="21.75" customHeight="1">
      <c r="A138" s="109" t="s">
        <v>98</v>
      </c>
      <c r="B138" s="101" t="s">
        <v>102</v>
      </c>
      <c r="C138" s="104" t="s">
        <v>159</v>
      </c>
      <c r="D138" s="98" t="s">
        <v>176</v>
      </c>
      <c r="E138" s="26" t="s">
        <v>47</v>
      </c>
      <c r="F138" s="13">
        <f t="shared" ref="F138:F143" si="78">G138+H138+I138+J138+K138+L138</f>
        <v>4828.2460000000001</v>
      </c>
      <c r="G138" s="14">
        <f t="shared" ref="G138:L138" si="79">G139+G141+G142+G143</f>
        <v>3949.9850000000001</v>
      </c>
      <c r="H138" s="14">
        <f t="shared" si="79"/>
        <v>0</v>
      </c>
      <c r="I138" s="14">
        <f t="shared" si="79"/>
        <v>0</v>
      </c>
      <c r="J138" s="14">
        <f t="shared" si="79"/>
        <v>878.26099999999997</v>
      </c>
      <c r="K138" s="74">
        <f t="shared" si="79"/>
        <v>0</v>
      </c>
      <c r="L138" s="74">
        <f t="shared" si="79"/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>
      <c r="A139" s="110"/>
      <c r="B139" s="112"/>
      <c r="C139" s="105"/>
      <c r="D139" s="117"/>
      <c r="E139" s="26" t="s">
        <v>56</v>
      </c>
      <c r="F139" s="13">
        <f t="shared" si="78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9.25" customHeight="1">
      <c r="A140" s="110"/>
      <c r="B140" s="112"/>
      <c r="C140" s="105"/>
      <c r="D140" s="117"/>
      <c r="E140" s="25" t="s">
        <v>191</v>
      </c>
      <c r="F140" s="13">
        <f>G140+H140+I140+J140+K140+L140</f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0"/>
      <c r="B141" s="112"/>
      <c r="C141" s="105"/>
      <c r="D141" s="117"/>
      <c r="E141" s="26" t="s">
        <v>57</v>
      </c>
      <c r="F141" s="13">
        <f t="shared" si="78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42" customFormat="1" ht="21.75" customHeight="1">
      <c r="A142" s="110"/>
      <c r="B142" s="112"/>
      <c r="C142" s="105"/>
      <c r="D142" s="117"/>
      <c r="E142" s="26" t="s">
        <v>58</v>
      </c>
      <c r="F142" s="13">
        <f t="shared" si="78"/>
        <v>4828.2460000000001</v>
      </c>
      <c r="G142" s="17">
        <v>3949.9850000000001</v>
      </c>
      <c r="H142" s="16">
        <v>0</v>
      </c>
      <c r="I142" s="16">
        <v>0</v>
      </c>
      <c r="J142" s="16">
        <v>878.26099999999997</v>
      </c>
      <c r="K142" s="16">
        <v>0</v>
      </c>
      <c r="L142" s="16">
        <v>0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8"/>
      <c r="AS142" s="39"/>
      <c r="AT142" s="39"/>
      <c r="AU142" s="39"/>
      <c r="AV142" s="39"/>
      <c r="AW142" s="39"/>
      <c r="AX142" s="39"/>
      <c r="AY142" s="39"/>
      <c r="AZ142" s="40"/>
      <c r="BA142" s="41"/>
    </row>
    <row r="143" spans="1:53" s="58" customFormat="1" ht="18.75" customHeight="1">
      <c r="A143" s="111"/>
      <c r="B143" s="113"/>
      <c r="C143" s="106"/>
      <c r="D143" s="118"/>
      <c r="E143" s="26" t="s">
        <v>59</v>
      </c>
      <c r="F143" s="13">
        <f t="shared" si="78"/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>
      <c r="A144" s="109" t="s">
        <v>95</v>
      </c>
      <c r="B144" s="101" t="s">
        <v>105</v>
      </c>
      <c r="C144" s="104">
        <v>2021</v>
      </c>
      <c r="D144" s="98" t="s">
        <v>89</v>
      </c>
      <c r="E144" s="26" t="s">
        <v>47</v>
      </c>
      <c r="F144" s="13">
        <f t="shared" ref="F144:F149" si="80">G144+H144+I144+J144+K144+L144</f>
        <v>354.69155999999998</v>
      </c>
      <c r="G144" s="14">
        <f>G145+G147+G148+G149</f>
        <v>354.69155999999998</v>
      </c>
      <c r="H144" s="14">
        <f>H145+H147+H148+H149</f>
        <v>0</v>
      </c>
      <c r="I144" s="14">
        <f>I145+I147+I148+I149</f>
        <v>0</v>
      </c>
      <c r="J144" s="14">
        <f>J145+J147+J148+J149</f>
        <v>0</v>
      </c>
      <c r="K144" s="14">
        <f t="shared" ref="K144:L144" si="81">K145+K147+K148+K149</f>
        <v>0</v>
      </c>
      <c r="L144" s="14">
        <f t="shared" si="81"/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>
      <c r="A145" s="110"/>
      <c r="B145" s="112"/>
      <c r="C145" s="105"/>
      <c r="D145" s="117"/>
      <c r="E145" s="26" t="s">
        <v>56</v>
      </c>
      <c r="F145" s="13">
        <f t="shared" si="80"/>
        <v>336.95697999999999</v>
      </c>
      <c r="G145" s="17">
        <v>336.95697999999999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7" customHeight="1">
      <c r="A146" s="110"/>
      <c r="B146" s="112"/>
      <c r="C146" s="105"/>
      <c r="D146" s="117"/>
      <c r="E146" s="25" t="s">
        <v>191</v>
      </c>
      <c r="F146" s="13">
        <f>G146+H146+I146+J146+K146+L146</f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>
      <c r="A147" s="110"/>
      <c r="B147" s="112"/>
      <c r="C147" s="105"/>
      <c r="D147" s="117"/>
      <c r="E147" s="26" t="s">
        <v>57</v>
      </c>
      <c r="F147" s="13">
        <f t="shared" si="80"/>
        <v>17.734580000000001</v>
      </c>
      <c r="G147" s="17">
        <v>17.734580000000001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>
      <c r="A148" s="110"/>
      <c r="B148" s="112"/>
      <c r="C148" s="105"/>
      <c r="D148" s="117"/>
      <c r="E148" s="26" t="s">
        <v>58</v>
      </c>
      <c r="F148" s="13">
        <f t="shared" si="80"/>
        <v>0</v>
      </c>
      <c r="G148" s="16"/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9.5" customHeight="1">
      <c r="A149" s="111"/>
      <c r="B149" s="113"/>
      <c r="C149" s="106"/>
      <c r="D149" s="118"/>
      <c r="E149" s="26" t="s">
        <v>59</v>
      </c>
      <c r="F149" s="13">
        <f t="shared" si="80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42" customFormat="1" ht="21.75" customHeight="1">
      <c r="A150" s="109" t="s">
        <v>96</v>
      </c>
      <c r="B150" s="149" t="s">
        <v>123</v>
      </c>
      <c r="C150" s="104" t="s">
        <v>151</v>
      </c>
      <c r="D150" s="98" t="s">
        <v>178</v>
      </c>
      <c r="E150" s="26" t="s">
        <v>47</v>
      </c>
      <c r="F150" s="13">
        <f t="shared" ref="F150:F155" si="82">G150+H150+I150+J150+K150+L150</f>
        <v>124292.05799999999</v>
      </c>
      <c r="G150" s="14">
        <f t="shared" ref="G150:H150" si="83">G151+G153+G154+G155</f>
        <v>15936.712</v>
      </c>
      <c r="H150" s="14">
        <f t="shared" si="83"/>
        <v>17002.364999999998</v>
      </c>
      <c r="I150" s="14">
        <f>I151+I153+I154+I155</f>
        <v>20416.292000000001</v>
      </c>
      <c r="J150" s="14">
        <f>J151+J153+J154+J155</f>
        <v>22364.707999999999</v>
      </c>
      <c r="K150" s="74">
        <f>K151+K153+K154+K155</f>
        <v>23520.794999999998</v>
      </c>
      <c r="L150" s="74">
        <f>L151+L153+L154+L155</f>
        <v>25051.186000000002</v>
      </c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8"/>
      <c r="AS150" s="39"/>
      <c r="AT150" s="39"/>
      <c r="AU150" s="39"/>
      <c r="AV150" s="39"/>
      <c r="AW150" s="39"/>
      <c r="AX150" s="39"/>
      <c r="AY150" s="39"/>
      <c r="AZ150" s="40"/>
      <c r="BA150" s="41"/>
    </row>
    <row r="151" spans="1:53" s="42" customFormat="1" ht="21.75" customHeight="1">
      <c r="A151" s="110"/>
      <c r="B151" s="147"/>
      <c r="C151" s="105"/>
      <c r="D151" s="117"/>
      <c r="E151" s="26" t="s">
        <v>56</v>
      </c>
      <c r="F151" s="13">
        <f t="shared" si="82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8"/>
      <c r="AS151" s="39"/>
      <c r="AT151" s="39"/>
      <c r="AU151" s="39"/>
      <c r="AV151" s="39"/>
      <c r="AW151" s="39"/>
      <c r="AX151" s="39"/>
      <c r="AY151" s="39"/>
      <c r="AZ151" s="40"/>
      <c r="BA151" s="41"/>
    </row>
    <row r="152" spans="1:53" s="42" customFormat="1" ht="25.5" customHeight="1">
      <c r="A152" s="110"/>
      <c r="B152" s="147"/>
      <c r="C152" s="105"/>
      <c r="D152" s="117"/>
      <c r="E152" s="25" t="s">
        <v>191</v>
      </c>
      <c r="F152" s="13">
        <f>G152+H152+I152+J152+K152+L152</f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8"/>
      <c r="AS152" s="39"/>
      <c r="AT152" s="39"/>
      <c r="AU152" s="39"/>
      <c r="AV152" s="39"/>
      <c r="AW152" s="39"/>
      <c r="AX152" s="39"/>
      <c r="AY152" s="39"/>
      <c r="AZ152" s="40"/>
      <c r="BA152" s="41"/>
    </row>
    <row r="153" spans="1:53" s="42" customFormat="1" ht="21.75" customHeight="1">
      <c r="A153" s="110"/>
      <c r="B153" s="147"/>
      <c r="C153" s="105"/>
      <c r="D153" s="117"/>
      <c r="E153" s="26" t="s">
        <v>57</v>
      </c>
      <c r="F153" s="13">
        <f t="shared" si="82"/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8"/>
      <c r="AS153" s="39"/>
      <c r="AT153" s="39"/>
      <c r="AU153" s="39"/>
      <c r="AV153" s="39"/>
      <c r="AW153" s="39"/>
      <c r="AX153" s="39"/>
      <c r="AY153" s="39"/>
      <c r="AZ153" s="40"/>
      <c r="BA153" s="41"/>
    </row>
    <row r="154" spans="1:53" s="42" customFormat="1" ht="21.75" customHeight="1">
      <c r="A154" s="110"/>
      <c r="B154" s="147"/>
      <c r="C154" s="105"/>
      <c r="D154" s="117"/>
      <c r="E154" s="26" t="s">
        <v>58</v>
      </c>
      <c r="F154" s="13">
        <f t="shared" si="82"/>
        <v>124292.05799999999</v>
      </c>
      <c r="G154" s="17">
        <v>15936.712</v>
      </c>
      <c r="H154" s="16">
        <f>16910.958+91.407</f>
        <v>17002.364999999998</v>
      </c>
      <c r="I154" s="16">
        <v>20416.292000000001</v>
      </c>
      <c r="J154" s="16">
        <v>22364.707999999999</v>
      </c>
      <c r="K154" s="16">
        <v>23520.794999999998</v>
      </c>
      <c r="L154" s="16">
        <v>25051.186000000002</v>
      </c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8"/>
      <c r="AS154" s="39"/>
      <c r="AT154" s="39"/>
      <c r="AU154" s="39"/>
      <c r="AV154" s="39"/>
      <c r="AW154" s="39"/>
      <c r="AX154" s="39"/>
      <c r="AY154" s="39"/>
      <c r="AZ154" s="40"/>
      <c r="BA154" s="41"/>
    </row>
    <row r="155" spans="1:53" s="58" customFormat="1" ht="21.75" customHeight="1">
      <c r="A155" s="111"/>
      <c r="B155" s="148"/>
      <c r="C155" s="106"/>
      <c r="D155" s="118"/>
      <c r="E155" s="26" t="s">
        <v>59</v>
      </c>
      <c r="F155" s="13">
        <f t="shared" si="82"/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42" customFormat="1" ht="21.75" customHeight="1">
      <c r="A156" s="109" t="s">
        <v>97</v>
      </c>
      <c r="B156" s="101" t="s">
        <v>85</v>
      </c>
      <c r="C156" s="104" t="s">
        <v>156</v>
      </c>
      <c r="D156" s="98" t="s">
        <v>179</v>
      </c>
      <c r="E156" s="26" t="s">
        <v>47</v>
      </c>
      <c r="F156" s="13">
        <f t="shared" ref="F156:F161" si="84">G156+H156+I156+J156+K156+L156</f>
        <v>39368.294000000002</v>
      </c>
      <c r="G156" s="14">
        <f t="shared" ref="G156:I156" si="85">G157+G159+G160+G161</f>
        <v>4987.1719999999996</v>
      </c>
      <c r="H156" s="14">
        <f t="shared" si="85"/>
        <v>5411.7749999999996</v>
      </c>
      <c r="I156" s="14">
        <f t="shared" si="85"/>
        <v>6502.9970000000003</v>
      </c>
      <c r="J156" s="14">
        <f t="shared" ref="J156:L156" si="86">J157+J159+J160+J161</f>
        <v>7027.9129999999996</v>
      </c>
      <c r="K156" s="74">
        <f t="shared" si="86"/>
        <v>7488.6750000000002</v>
      </c>
      <c r="L156" s="74">
        <f t="shared" si="86"/>
        <v>7949.7619999999997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1.75" customHeight="1">
      <c r="A157" s="110"/>
      <c r="B157" s="147"/>
      <c r="C157" s="105"/>
      <c r="D157" s="99"/>
      <c r="E157" s="26" t="s">
        <v>56</v>
      </c>
      <c r="F157" s="13">
        <f t="shared" si="84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5.5" customHeight="1">
      <c r="A158" s="110"/>
      <c r="B158" s="147"/>
      <c r="C158" s="105"/>
      <c r="D158" s="99"/>
      <c r="E158" s="25" t="s">
        <v>191</v>
      </c>
      <c r="F158" s="13">
        <f>G158+H158+I158+J158+K158+L158</f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0"/>
      <c r="B159" s="147"/>
      <c r="C159" s="105"/>
      <c r="D159" s="99"/>
      <c r="E159" s="26" t="s">
        <v>57</v>
      </c>
      <c r="F159" s="13">
        <f t="shared" si="84"/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>
      <c r="A160" s="110"/>
      <c r="B160" s="147"/>
      <c r="C160" s="105"/>
      <c r="D160" s="99"/>
      <c r="E160" s="26" t="s">
        <v>58</v>
      </c>
      <c r="F160" s="13">
        <f t="shared" si="84"/>
        <v>39368.294000000002</v>
      </c>
      <c r="G160" s="17">
        <v>4987.1719999999996</v>
      </c>
      <c r="H160" s="16">
        <v>5411.7749999999996</v>
      </c>
      <c r="I160" s="16">
        <v>6502.9970000000003</v>
      </c>
      <c r="J160" s="16">
        <v>7027.9129999999996</v>
      </c>
      <c r="K160" s="16">
        <v>7488.6750000000002</v>
      </c>
      <c r="L160" s="16">
        <v>7949.7619999999997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>
      <c r="A161" s="111"/>
      <c r="B161" s="148"/>
      <c r="C161" s="106"/>
      <c r="D161" s="100"/>
      <c r="E161" s="26" t="s">
        <v>59</v>
      </c>
      <c r="F161" s="13">
        <f t="shared" si="84"/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>
      <c r="A162" s="109" t="s">
        <v>106</v>
      </c>
      <c r="B162" s="101" t="s">
        <v>124</v>
      </c>
      <c r="C162" s="104" t="s">
        <v>151</v>
      </c>
      <c r="D162" s="122" t="s">
        <v>177</v>
      </c>
      <c r="E162" s="26" t="s">
        <v>47</v>
      </c>
      <c r="F162" s="13">
        <f t="shared" ref="F162:F167" si="87">G162+H162+I162+J162+K162+L162</f>
        <v>185450.69065</v>
      </c>
      <c r="G162" s="14">
        <f t="shared" ref="G162:I162" si="88">G163+G165+G166+G167</f>
        <v>24697.937999999998</v>
      </c>
      <c r="H162" s="14">
        <f t="shared" si="88"/>
        <v>26229.38365</v>
      </c>
      <c r="I162" s="14">
        <f t="shared" si="88"/>
        <v>30710.739000000001</v>
      </c>
      <c r="J162" s="14">
        <f t="shared" ref="J162:L162" si="89">J163+J165+J166+J167</f>
        <v>33833.588000000003</v>
      </c>
      <c r="K162" s="74">
        <f t="shared" si="89"/>
        <v>33908.911</v>
      </c>
      <c r="L162" s="74">
        <f t="shared" si="89"/>
        <v>36070.131000000001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>
      <c r="A163" s="110"/>
      <c r="B163" s="147"/>
      <c r="C163" s="105"/>
      <c r="D163" s="122"/>
      <c r="E163" s="26" t="s">
        <v>56</v>
      </c>
      <c r="F163" s="13">
        <f t="shared" si="87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30.75" customHeight="1">
      <c r="A164" s="110"/>
      <c r="B164" s="147"/>
      <c r="C164" s="105"/>
      <c r="D164" s="122"/>
      <c r="E164" s="25" t="s">
        <v>191</v>
      </c>
      <c r="F164" s="13">
        <f>G164+H164+I164+J164+K164+L164</f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0"/>
      <c r="B165" s="147"/>
      <c r="C165" s="105"/>
      <c r="D165" s="122"/>
      <c r="E165" s="26" t="s">
        <v>57</v>
      </c>
      <c r="F165" s="13">
        <f t="shared" si="87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42" customFormat="1" ht="21.75" customHeight="1">
      <c r="A166" s="110"/>
      <c r="B166" s="147"/>
      <c r="C166" s="105"/>
      <c r="D166" s="122"/>
      <c r="E166" s="26" t="s">
        <v>58</v>
      </c>
      <c r="F166" s="13">
        <f t="shared" si="87"/>
        <v>185450.69065</v>
      </c>
      <c r="G166" s="17">
        <v>24697.937999999998</v>
      </c>
      <c r="H166" s="16">
        <f>26465.209-457.031+221.20565</f>
        <v>26229.38365</v>
      </c>
      <c r="I166" s="16">
        <v>30710.739000000001</v>
      </c>
      <c r="J166" s="16">
        <v>33833.588000000003</v>
      </c>
      <c r="K166" s="16">
        <v>33908.911</v>
      </c>
      <c r="L166" s="16">
        <v>36070.131000000001</v>
      </c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8"/>
      <c r="AS166" s="39"/>
      <c r="AT166" s="39"/>
      <c r="AU166" s="39"/>
      <c r="AV166" s="39"/>
      <c r="AW166" s="39"/>
      <c r="AX166" s="39"/>
      <c r="AY166" s="39"/>
      <c r="AZ166" s="40"/>
      <c r="BA166" s="41"/>
    </row>
    <row r="167" spans="1:53" s="58" customFormat="1" ht="21.75" customHeight="1">
      <c r="A167" s="111"/>
      <c r="B167" s="148"/>
      <c r="C167" s="106"/>
      <c r="D167" s="123"/>
      <c r="E167" s="26" t="s">
        <v>59</v>
      </c>
      <c r="F167" s="13">
        <f t="shared" si="87"/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>
      <c r="A168" s="109" t="s">
        <v>109</v>
      </c>
      <c r="B168" s="101" t="s">
        <v>110</v>
      </c>
      <c r="C168" s="104" t="s">
        <v>187</v>
      </c>
      <c r="D168" s="98" t="s">
        <v>89</v>
      </c>
      <c r="E168" s="26" t="s">
        <v>47</v>
      </c>
      <c r="F168" s="13">
        <f t="shared" ref="F168:F173" si="90">G168+H168+I168+J168+K168+L168</f>
        <v>1066.5756799999999</v>
      </c>
      <c r="G168" s="14">
        <f>G169+G171+G172+G173</f>
        <v>0</v>
      </c>
      <c r="H168" s="14">
        <f>H169+H171+H172+H173</f>
        <v>352.99927000000002</v>
      </c>
      <c r="I168" s="14">
        <f>I169+I171+I172+I173</f>
        <v>360.67995999999999</v>
      </c>
      <c r="J168" s="14">
        <f>J169+J171+J172+J173</f>
        <v>352.89644999999996</v>
      </c>
      <c r="K168" s="14">
        <f t="shared" ref="K168:L168" si="91">K169+K171+K172+K173</f>
        <v>0</v>
      </c>
      <c r="L168" s="14">
        <f t="shared" si="91"/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>
      <c r="A169" s="110"/>
      <c r="B169" s="112"/>
      <c r="C169" s="105"/>
      <c r="D169" s="117"/>
      <c r="E169" s="26" t="s">
        <v>56</v>
      </c>
      <c r="F169" s="13">
        <f t="shared" si="90"/>
        <v>1012.569</v>
      </c>
      <c r="G169" s="16">
        <v>0</v>
      </c>
      <c r="H169" s="16">
        <v>335.34931</v>
      </c>
      <c r="I169" s="75">
        <v>342.30331999999999</v>
      </c>
      <c r="J169" s="16">
        <v>334.91636999999997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6.25" customHeight="1">
      <c r="A170" s="110"/>
      <c r="B170" s="112"/>
      <c r="C170" s="105"/>
      <c r="D170" s="117"/>
      <c r="E170" s="25" t="s">
        <v>191</v>
      </c>
      <c r="F170" s="13">
        <f>G170+H170+I170+J170+K170+L170</f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>
      <c r="A171" s="110"/>
      <c r="B171" s="112"/>
      <c r="C171" s="105"/>
      <c r="D171" s="117"/>
      <c r="E171" s="26" t="s">
        <v>57</v>
      </c>
      <c r="F171" s="13">
        <f t="shared" si="90"/>
        <v>53.293099999999995</v>
      </c>
      <c r="G171" s="16">
        <v>0</v>
      </c>
      <c r="H171" s="16">
        <v>17.64996</v>
      </c>
      <c r="I171" s="75">
        <v>18.01596</v>
      </c>
      <c r="J171" s="16">
        <v>17.627179999999999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58" customFormat="1" ht="21.75" customHeight="1">
      <c r="A172" s="110"/>
      <c r="B172" s="112"/>
      <c r="C172" s="105"/>
      <c r="D172" s="117"/>
      <c r="E172" s="26" t="s">
        <v>58</v>
      </c>
      <c r="F172" s="13">
        <f t="shared" si="90"/>
        <v>0.71357999999999999</v>
      </c>
      <c r="G172" s="16">
        <v>0</v>
      </c>
      <c r="H172" s="16">
        <v>0</v>
      </c>
      <c r="I172" s="75">
        <v>0.36068</v>
      </c>
      <c r="J172" s="77">
        <v>0.35289999999999999</v>
      </c>
      <c r="K172" s="77">
        <v>0</v>
      </c>
      <c r="L172" s="77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1"/>
      <c r="B173" s="113"/>
      <c r="C173" s="106"/>
      <c r="D173" s="118"/>
      <c r="E173" s="26" t="s">
        <v>59</v>
      </c>
      <c r="F173" s="13">
        <f t="shared" si="90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09" t="s">
        <v>129</v>
      </c>
      <c r="B174" s="101" t="s">
        <v>130</v>
      </c>
      <c r="C174" s="104" t="s">
        <v>181</v>
      </c>
      <c r="D174" s="98" t="s">
        <v>180</v>
      </c>
      <c r="E174" s="26" t="s">
        <v>47</v>
      </c>
      <c r="F174" s="13">
        <f t="shared" ref="F174:F179" si="92">G174+H174+I174+J174+K174+L174</f>
        <v>885.12</v>
      </c>
      <c r="G174" s="14">
        <f t="shared" ref="G174" si="93">SUM(G175:G179)</f>
        <v>0</v>
      </c>
      <c r="H174" s="14">
        <f>SUM(H175:H179)</f>
        <v>475.89</v>
      </c>
      <c r="I174" s="14">
        <f t="shared" ref="I174:J174" si="94">SUM(I175:I179)</f>
        <v>356.5</v>
      </c>
      <c r="J174" s="14">
        <f t="shared" si="94"/>
        <v>52.73</v>
      </c>
      <c r="K174" s="14">
        <f t="shared" ref="K174:L174" si="95">SUM(K175:K179)</f>
        <v>0</v>
      </c>
      <c r="L174" s="14">
        <f t="shared" si="95"/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1.75" customHeight="1">
      <c r="A175" s="110"/>
      <c r="B175" s="112"/>
      <c r="C175" s="105"/>
      <c r="D175" s="117"/>
      <c r="E175" s="26" t="s">
        <v>56</v>
      </c>
      <c r="F175" s="13">
        <f t="shared" si="92"/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7.75" customHeight="1">
      <c r="A176" s="110"/>
      <c r="B176" s="112"/>
      <c r="C176" s="105"/>
      <c r="D176" s="117"/>
      <c r="E176" s="25" t="s">
        <v>191</v>
      </c>
      <c r="F176" s="13">
        <f>G176+H176+I176+J176+K176+L176</f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0"/>
      <c r="B177" s="112"/>
      <c r="C177" s="105"/>
      <c r="D177" s="117"/>
      <c r="E177" s="26" t="s">
        <v>57</v>
      </c>
      <c r="F177" s="13">
        <f t="shared" si="92"/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0"/>
      <c r="B178" s="112"/>
      <c r="C178" s="105"/>
      <c r="D178" s="117"/>
      <c r="E178" s="26" t="s">
        <v>58</v>
      </c>
      <c r="F178" s="13">
        <f t="shared" si="92"/>
        <v>885.12</v>
      </c>
      <c r="G178" s="16">
        <v>0</v>
      </c>
      <c r="H178" s="17">
        <f>475.89</f>
        <v>475.89</v>
      </c>
      <c r="I178" s="16">
        <v>356.5</v>
      </c>
      <c r="J178" s="16">
        <v>52.73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1"/>
      <c r="B179" s="113"/>
      <c r="C179" s="106"/>
      <c r="D179" s="118"/>
      <c r="E179" s="26" t="s">
        <v>59</v>
      </c>
      <c r="F179" s="13">
        <f t="shared" si="92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09" t="s">
        <v>133</v>
      </c>
      <c r="B180" s="101" t="s">
        <v>135</v>
      </c>
      <c r="C180" s="114">
        <v>2023</v>
      </c>
      <c r="D180" s="98" t="s">
        <v>89</v>
      </c>
      <c r="E180" s="26" t="s">
        <v>47</v>
      </c>
      <c r="F180" s="13">
        <f t="shared" ref="F180:F185" si="96">G180+H180+I180+J180+K180+L180</f>
        <v>5000</v>
      </c>
      <c r="G180" s="14">
        <f t="shared" ref="G180" si="97">SUM(G181:G185)</f>
        <v>0</v>
      </c>
      <c r="H180" s="14">
        <f>SUM(H181:H185)</f>
        <v>0</v>
      </c>
      <c r="I180" s="14">
        <f t="shared" ref="I180:J180" si="98">SUM(I181:I185)</f>
        <v>5000</v>
      </c>
      <c r="J180" s="14">
        <f t="shared" si="98"/>
        <v>0</v>
      </c>
      <c r="K180" s="14">
        <f t="shared" ref="K180:L180" si="99">SUM(K181:K185)</f>
        <v>0</v>
      </c>
      <c r="L180" s="14">
        <f t="shared" si="99"/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1.75" customHeight="1">
      <c r="A181" s="110"/>
      <c r="B181" s="112"/>
      <c r="C181" s="115"/>
      <c r="D181" s="117"/>
      <c r="E181" s="26" t="s">
        <v>56</v>
      </c>
      <c r="F181" s="13">
        <f t="shared" si="96"/>
        <v>5000</v>
      </c>
      <c r="G181" s="16">
        <v>0</v>
      </c>
      <c r="H181" s="16">
        <v>0</v>
      </c>
      <c r="I181" s="75">
        <v>5000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9.25" customHeight="1">
      <c r="A182" s="110"/>
      <c r="B182" s="112"/>
      <c r="C182" s="115"/>
      <c r="D182" s="117"/>
      <c r="E182" s="25" t="s">
        <v>191</v>
      </c>
      <c r="F182" s="13">
        <f>G182+H182+I182+J182+K182+L182</f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0"/>
      <c r="B183" s="112"/>
      <c r="C183" s="115"/>
      <c r="D183" s="117"/>
      <c r="E183" s="26" t="s">
        <v>57</v>
      </c>
      <c r="F183" s="13">
        <f t="shared" si="96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0"/>
      <c r="B184" s="112"/>
      <c r="C184" s="115"/>
      <c r="D184" s="117"/>
      <c r="E184" s="26" t="s">
        <v>58</v>
      </c>
      <c r="F184" s="13">
        <f t="shared" si="96"/>
        <v>0</v>
      </c>
      <c r="G184" s="16">
        <v>0</v>
      </c>
      <c r="H184" s="17"/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1"/>
      <c r="B185" s="113"/>
      <c r="C185" s="116"/>
      <c r="D185" s="118"/>
      <c r="E185" s="26" t="s">
        <v>59</v>
      </c>
      <c r="F185" s="13">
        <f t="shared" si="96"/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42" customFormat="1" ht="21.75" customHeight="1">
      <c r="A186" s="109" t="s">
        <v>79</v>
      </c>
      <c r="B186" s="109" t="s">
        <v>86</v>
      </c>
      <c r="C186" s="104" t="s">
        <v>107</v>
      </c>
      <c r="D186" s="98" t="s">
        <v>182</v>
      </c>
      <c r="E186" s="26" t="s">
        <v>47</v>
      </c>
      <c r="F186" s="13">
        <f>G186+H186+I186+J186+K186+L186</f>
        <v>110866.72362</v>
      </c>
      <c r="G186" s="14">
        <f>G192+G204+G210+G198+G216+G222</f>
        <v>19417.261200000001</v>
      </c>
      <c r="H186" s="14">
        <f t="shared" ref="H186:K186" si="100">H192+H204+H210+H198+H216+H222</f>
        <v>57907.921260000003</v>
      </c>
      <c r="I186" s="14">
        <f>I192+I204+I210+I198+I216+I222+I228</f>
        <v>14448.69715</v>
      </c>
      <c r="J186" s="14">
        <f>J192+J198+J204+J210+J216+J222+J234</f>
        <v>19092.844010000001</v>
      </c>
      <c r="K186" s="74">
        <f t="shared" si="100"/>
        <v>0</v>
      </c>
      <c r="L186" s="74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8"/>
      <c r="AS186" s="39"/>
      <c r="AT186" s="39"/>
      <c r="AU186" s="39"/>
      <c r="AV186" s="39"/>
      <c r="AW186" s="39"/>
      <c r="AX186" s="39"/>
      <c r="AY186" s="39"/>
      <c r="AZ186" s="40"/>
      <c r="BA186" s="41"/>
    </row>
    <row r="187" spans="1:53" s="42" customFormat="1" ht="21.75" customHeight="1">
      <c r="A187" s="110"/>
      <c r="B187" s="110"/>
      <c r="C187" s="105"/>
      <c r="D187" s="107"/>
      <c r="E187" s="26" t="s">
        <v>56</v>
      </c>
      <c r="F187" s="13">
        <f t="shared" ref="F187:F191" si="101">G187+H187+I187+J187+K187+L187</f>
        <v>13740.236140000001</v>
      </c>
      <c r="G187" s="14">
        <f t="shared" ref="G187:K187" si="102">G193+G205+G211+G199+G217+G223</f>
        <v>6119.23614</v>
      </c>
      <c r="H187" s="14">
        <f t="shared" si="102"/>
        <v>21</v>
      </c>
      <c r="I187" s="14">
        <f>I193+I205+I211+I199+I217+I223</f>
        <v>0</v>
      </c>
      <c r="J187" s="14">
        <f t="shared" si="102"/>
        <v>7600</v>
      </c>
      <c r="K187" s="74">
        <f t="shared" si="102"/>
        <v>0</v>
      </c>
      <c r="L187" s="74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30.75" customHeight="1">
      <c r="A188" s="110"/>
      <c r="B188" s="110"/>
      <c r="C188" s="105"/>
      <c r="D188" s="107"/>
      <c r="E188" s="25" t="s">
        <v>191</v>
      </c>
      <c r="F188" s="13">
        <f>G188+H188+I188+J188+K188+L188</f>
        <v>10565.45397</v>
      </c>
      <c r="G188" s="14">
        <v>0</v>
      </c>
      <c r="H188" s="14">
        <v>0</v>
      </c>
      <c r="I188" s="14">
        <v>0</v>
      </c>
      <c r="J188" s="14">
        <f>J194+J200+J206+J212+J218+J224+J230+J236</f>
        <v>10565.45397</v>
      </c>
      <c r="K188" s="14">
        <v>0</v>
      </c>
      <c r="L188" s="14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>
      <c r="A189" s="110"/>
      <c r="B189" s="110"/>
      <c r="C189" s="105"/>
      <c r="D189" s="107"/>
      <c r="E189" s="26" t="s">
        <v>57</v>
      </c>
      <c r="F189" s="13">
        <f t="shared" si="101"/>
        <v>14751.607600000001</v>
      </c>
      <c r="G189" s="14">
        <f t="shared" ref="G189:K189" si="103">G195+G207+G213+G201+G219+G225</f>
        <v>322.06506000000002</v>
      </c>
      <c r="H189" s="14">
        <f>H195+H207+H213+H201+H219+H225</f>
        <v>13350.20126</v>
      </c>
      <c r="I189" s="14">
        <f>I195+I207+I213+I201+I219+I225</f>
        <v>679.34127999999998</v>
      </c>
      <c r="J189" s="14">
        <f t="shared" si="103"/>
        <v>400</v>
      </c>
      <c r="K189" s="74">
        <f t="shared" si="103"/>
        <v>0</v>
      </c>
      <c r="L189" s="74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>
      <c r="A190" s="110"/>
      <c r="B190" s="110"/>
      <c r="C190" s="105"/>
      <c r="D190" s="107"/>
      <c r="E190" s="26" t="s">
        <v>58</v>
      </c>
      <c r="F190" s="13">
        <f t="shared" si="101"/>
        <v>71809.425910000005</v>
      </c>
      <c r="G190" s="14">
        <f t="shared" ref="G190:K190" si="104">G196+G208+G214+G202+G220+G226</f>
        <v>12975.96</v>
      </c>
      <c r="H190" s="14">
        <f t="shared" si="104"/>
        <v>44536.72</v>
      </c>
      <c r="I190" s="14">
        <f>I196+I208+I214+I202+I220+I226+I232</f>
        <v>13769.355870000001</v>
      </c>
      <c r="J190" s="14">
        <f>J196+J202+J208+J214+J220+J226+J232+J238</f>
        <v>527.39003999999989</v>
      </c>
      <c r="K190" s="74">
        <f t="shared" si="104"/>
        <v>0</v>
      </c>
      <c r="L190" s="74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>
      <c r="A191" s="111"/>
      <c r="B191" s="111"/>
      <c r="C191" s="106"/>
      <c r="D191" s="108"/>
      <c r="E191" s="26" t="s">
        <v>59</v>
      </c>
      <c r="F191" s="13">
        <f t="shared" si="101"/>
        <v>0</v>
      </c>
      <c r="G191" s="14">
        <f>G197+G209+G215+G203+G221+G227</f>
        <v>0</v>
      </c>
      <c r="H191" s="14">
        <f>H197+H209+H215+H203+H221+H227</f>
        <v>0</v>
      </c>
      <c r="I191" s="14">
        <f>I197+I209+I215+I203+I221+I227</f>
        <v>0</v>
      </c>
      <c r="J191" s="14">
        <f>J197+J209+J215+J203+J221+J227</f>
        <v>0</v>
      </c>
      <c r="K191" s="74">
        <f>K197+K209+K215+K203+K221+K227</f>
        <v>0</v>
      </c>
      <c r="L191" s="74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>
      <c r="A192" s="98" t="s">
        <v>25</v>
      </c>
      <c r="B192" s="101" t="s">
        <v>113</v>
      </c>
      <c r="C192" s="104">
        <v>2022</v>
      </c>
      <c r="D192" s="98" t="s">
        <v>184</v>
      </c>
      <c r="E192" s="26" t="s">
        <v>47</v>
      </c>
      <c r="F192" s="13">
        <f t="shared" ref="F192:F197" si="105">G192+H192+I192+J192+K192+L192</f>
        <v>8030.1132699999998</v>
      </c>
      <c r="G192" s="14">
        <f t="shared" ref="G192:L192" si="106">G193+G195+G196+G197</f>
        <v>0</v>
      </c>
      <c r="H192" s="14">
        <f t="shared" si="106"/>
        <v>22.105260000000001</v>
      </c>
      <c r="I192" s="14">
        <f t="shared" si="106"/>
        <v>0</v>
      </c>
      <c r="J192" s="14">
        <f t="shared" si="106"/>
        <v>8008.0080099999996</v>
      </c>
      <c r="K192" s="14">
        <f t="shared" si="106"/>
        <v>0</v>
      </c>
      <c r="L192" s="14">
        <f t="shared" si="106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>
      <c r="A193" s="99"/>
      <c r="B193" s="102"/>
      <c r="C193" s="105"/>
      <c r="D193" s="107"/>
      <c r="E193" s="26" t="s">
        <v>56</v>
      </c>
      <c r="F193" s="13">
        <f t="shared" si="105"/>
        <v>7621</v>
      </c>
      <c r="G193" s="16">
        <v>0</v>
      </c>
      <c r="H193" s="16">
        <v>21</v>
      </c>
      <c r="I193" s="16">
        <v>0</v>
      </c>
      <c r="J193" s="16">
        <v>7600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6.25" customHeight="1">
      <c r="A194" s="99"/>
      <c r="B194" s="102"/>
      <c r="C194" s="105"/>
      <c r="D194" s="107"/>
      <c r="E194" s="25" t="s">
        <v>191</v>
      </c>
      <c r="F194" s="13">
        <f>G194+H194+I194+J194+K194+L194</f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99"/>
      <c r="B195" s="102"/>
      <c r="C195" s="105"/>
      <c r="D195" s="107"/>
      <c r="E195" s="26" t="s">
        <v>57</v>
      </c>
      <c r="F195" s="13">
        <f t="shared" si="105"/>
        <v>401.10525999999999</v>
      </c>
      <c r="G195" s="16">
        <v>0</v>
      </c>
      <c r="H195" s="16">
        <v>1.1052599999999999</v>
      </c>
      <c r="I195" s="16">
        <v>0</v>
      </c>
      <c r="J195" s="16">
        <v>400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42" customFormat="1" ht="21.75" customHeight="1">
      <c r="A196" s="99"/>
      <c r="B196" s="102"/>
      <c r="C196" s="105"/>
      <c r="D196" s="107"/>
      <c r="E196" s="26" t="s">
        <v>58</v>
      </c>
      <c r="F196" s="13">
        <f t="shared" si="105"/>
        <v>8.0080100000000005</v>
      </c>
      <c r="G196" s="16">
        <v>0</v>
      </c>
      <c r="H196" s="16">
        <v>0</v>
      </c>
      <c r="I196" s="16">
        <v>0</v>
      </c>
      <c r="J196" s="16">
        <v>8.0080100000000005</v>
      </c>
      <c r="K196" s="16">
        <v>0</v>
      </c>
      <c r="L196" s="16">
        <v>0</v>
      </c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8"/>
      <c r="AS196" s="39"/>
      <c r="AT196" s="39"/>
      <c r="AU196" s="39"/>
      <c r="AV196" s="39"/>
      <c r="AW196" s="39"/>
      <c r="AX196" s="39"/>
      <c r="AY196" s="39"/>
      <c r="AZ196" s="40"/>
      <c r="BA196" s="41"/>
    </row>
    <row r="197" spans="1:53" s="58" customFormat="1" ht="21.75" customHeight="1">
      <c r="A197" s="100"/>
      <c r="B197" s="103"/>
      <c r="C197" s="106"/>
      <c r="D197" s="108"/>
      <c r="E197" s="26" t="s">
        <v>59</v>
      </c>
      <c r="F197" s="13">
        <f t="shared" si="105"/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54"/>
      <c r="AS197" s="55"/>
      <c r="AT197" s="55"/>
      <c r="AU197" s="55"/>
      <c r="AV197" s="55"/>
      <c r="AW197" s="55"/>
      <c r="AX197" s="55"/>
      <c r="AY197" s="55"/>
      <c r="AZ197" s="56"/>
      <c r="BA197" s="57"/>
    </row>
    <row r="198" spans="1:53" s="58" customFormat="1" ht="21.75" customHeight="1">
      <c r="A198" s="98" t="s">
        <v>26</v>
      </c>
      <c r="B198" s="101" t="s">
        <v>131</v>
      </c>
      <c r="C198" s="104" t="s">
        <v>91</v>
      </c>
      <c r="D198" s="98" t="s">
        <v>93</v>
      </c>
      <c r="E198" s="26" t="s">
        <v>47</v>
      </c>
      <c r="F198" s="13">
        <f t="shared" ref="F198:F203" si="107">G198+H198+I198+J198+K198+L198</f>
        <v>20492.981200000002</v>
      </c>
      <c r="G198" s="14">
        <f>G199+G201+G202+G203</f>
        <v>6441.3011999999999</v>
      </c>
      <c r="H198" s="14">
        <f>H199+H201+H202+H203</f>
        <v>14051.68</v>
      </c>
      <c r="I198" s="14">
        <f>I199+I201+I202+I203</f>
        <v>0</v>
      </c>
      <c r="J198" s="14">
        <f>J199+J201+J202+J203</f>
        <v>0</v>
      </c>
      <c r="K198" s="14">
        <f t="shared" ref="K198:L198" si="108">K199+K201+K202+K203</f>
        <v>0</v>
      </c>
      <c r="L198" s="14">
        <f t="shared" si="108"/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54"/>
      <c r="AS198" s="55"/>
      <c r="AT198" s="55"/>
      <c r="AU198" s="55"/>
      <c r="AV198" s="55"/>
      <c r="AW198" s="55"/>
      <c r="AX198" s="55"/>
      <c r="AY198" s="55"/>
      <c r="AZ198" s="56"/>
      <c r="BA198" s="57"/>
    </row>
    <row r="199" spans="1:53" s="58" customFormat="1" ht="21.75" customHeight="1">
      <c r="A199" s="99"/>
      <c r="B199" s="102"/>
      <c r="C199" s="105"/>
      <c r="D199" s="134"/>
      <c r="E199" s="26" t="s">
        <v>56</v>
      </c>
      <c r="F199" s="13">
        <f t="shared" si="107"/>
        <v>6119.23614</v>
      </c>
      <c r="G199" s="17">
        <v>6119.23614</v>
      </c>
      <c r="H199" s="17">
        <v>0</v>
      </c>
      <c r="I199" s="16">
        <v>0</v>
      </c>
      <c r="J199" s="16">
        <v>0</v>
      </c>
      <c r="K199" s="16">
        <v>0</v>
      </c>
      <c r="L199" s="16">
        <v>0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54"/>
      <c r="AS199" s="55"/>
      <c r="AT199" s="55"/>
      <c r="AU199" s="55"/>
      <c r="AV199" s="55"/>
      <c r="AW199" s="55"/>
      <c r="AX199" s="55"/>
      <c r="AY199" s="55"/>
      <c r="AZ199" s="56"/>
      <c r="BA199" s="57"/>
    </row>
    <row r="200" spans="1:53" s="58" customFormat="1" ht="29.25" customHeight="1">
      <c r="A200" s="99"/>
      <c r="B200" s="102"/>
      <c r="C200" s="105"/>
      <c r="D200" s="134"/>
      <c r="E200" s="25" t="s">
        <v>191</v>
      </c>
      <c r="F200" s="13">
        <f>G200+H200+I200+J200+K200+L200</f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54"/>
      <c r="AS200" s="55"/>
      <c r="AT200" s="55"/>
      <c r="AU200" s="55"/>
      <c r="AV200" s="55"/>
      <c r="AW200" s="55"/>
      <c r="AX200" s="55"/>
      <c r="AY200" s="55"/>
      <c r="AZ200" s="56"/>
      <c r="BA200" s="57"/>
    </row>
    <row r="201" spans="1:53" s="58" customFormat="1" ht="21.75" customHeight="1">
      <c r="A201" s="99"/>
      <c r="B201" s="102"/>
      <c r="C201" s="105"/>
      <c r="D201" s="134"/>
      <c r="E201" s="26" t="s">
        <v>57</v>
      </c>
      <c r="F201" s="13">
        <f t="shared" si="107"/>
        <v>13671.16106</v>
      </c>
      <c r="G201" s="17">
        <v>322.06506000000002</v>
      </c>
      <c r="H201" s="17">
        <v>13349.096</v>
      </c>
      <c r="I201" s="16">
        <v>0</v>
      </c>
      <c r="J201" s="16">
        <v>0</v>
      </c>
      <c r="K201" s="16">
        <v>0</v>
      </c>
      <c r="L201" s="16"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54"/>
      <c r="AS201" s="55"/>
      <c r="AT201" s="55"/>
      <c r="AU201" s="55"/>
      <c r="AV201" s="55"/>
      <c r="AW201" s="55"/>
      <c r="AX201" s="55"/>
      <c r="AY201" s="55"/>
      <c r="AZ201" s="56"/>
      <c r="BA201" s="57"/>
    </row>
    <row r="202" spans="1:53" s="58" customFormat="1" ht="21.75" customHeight="1">
      <c r="A202" s="99"/>
      <c r="B202" s="102"/>
      <c r="C202" s="105"/>
      <c r="D202" s="134"/>
      <c r="E202" s="26" t="s">
        <v>58</v>
      </c>
      <c r="F202" s="13">
        <f t="shared" si="107"/>
        <v>702.58399999999995</v>
      </c>
      <c r="G202" s="17">
        <v>0</v>
      </c>
      <c r="H202" s="17">
        <v>702.58399999999995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0"/>
      <c r="B203" s="103"/>
      <c r="C203" s="106"/>
      <c r="D203" s="135"/>
      <c r="E203" s="26" t="s">
        <v>59</v>
      </c>
      <c r="F203" s="13">
        <f t="shared" si="107"/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42" customFormat="1" ht="21.75" customHeight="1">
      <c r="A204" s="98" t="s">
        <v>27</v>
      </c>
      <c r="B204" s="101" t="s">
        <v>141</v>
      </c>
      <c r="C204" s="104" t="s">
        <v>107</v>
      </c>
      <c r="D204" s="98" t="s">
        <v>183</v>
      </c>
      <c r="E204" s="26" t="s">
        <v>47</v>
      </c>
      <c r="F204" s="13">
        <f t="shared" ref="F204:F209" si="109">G204+H204+I204+J204+K204+L204</f>
        <v>44964.417069999996</v>
      </c>
      <c r="G204" s="14">
        <f t="shared" ref="G204:H204" si="110">G205+G207+G208+G209</f>
        <v>1163.067</v>
      </c>
      <c r="H204" s="14">
        <f t="shared" si="110"/>
        <v>31058.942999999999</v>
      </c>
      <c r="I204" s="14">
        <f>I205+I207+I208+I209</f>
        <v>12233.601070000001</v>
      </c>
      <c r="J204" s="14">
        <f t="shared" ref="J204:L204" si="111">J205+J207+J208+J209</f>
        <v>508.80599999999998</v>
      </c>
      <c r="K204" s="74">
        <f t="shared" si="111"/>
        <v>0</v>
      </c>
      <c r="L204" s="74">
        <f t="shared" si="111"/>
        <v>0</v>
      </c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8"/>
      <c r="AS204" s="39"/>
      <c r="AT204" s="39"/>
      <c r="AU204" s="39"/>
      <c r="AV204" s="39"/>
      <c r="AW204" s="39"/>
      <c r="AX204" s="39"/>
      <c r="AY204" s="39"/>
      <c r="AZ204" s="40"/>
      <c r="BA204" s="41"/>
    </row>
    <row r="205" spans="1:53" s="42" customFormat="1" ht="21.75" customHeight="1">
      <c r="A205" s="99"/>
      <c r="B205" s="102"/>
      <c r="C205" s="105"/>
      <c r="D205" s="107"/>
      <c r="E205" s="26" t="s">
        <v>56</v>
      </c>
      <c r="F205" s="13">
        <f t="shared" si="109"/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8"/>
      <c r="AS205" s="39"/>
      <c r="AT205" s="39"/>
      <c r="AU205" s="39"/>
      <c r="AV205" s="39"/>
      <c r="AW205" s="39"/>
      <c r="AX205" s="39"/>
      <c r="AY205" s="39"/>
      <c r="AZ205" s="40"/>
      <c r="BA205" s="41"/>
    </row>
    <row r="206" spans="1:53" s="42" customFormat="1" ht="28.5" customHeight="1">
      <c r="A206" s="99"/>
      <c r="B206" s="102"/>
      <c r="C206" s="105"/>
      <c r="D206" s="107"/>
      <c r="E206" s="25" t="s">
        <v>191</v>
      </c>
      <c r="F206" s="13">
        <f>G206+H206+I206+J206+K206+L206</f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8"/>
      <c r="AS206" s="39"/>
      <c r="AT206" s="39"/>
      <c r="AU206" s="39"/>
      <c r="AV206" s="39"/>
      <c r="AW206" s="39"/>
      <c r="AX206" s="39"/>
      <c r="AY206" s="39"/>
      <c r="AZ206" s="40"/>
      <c r="BA206" s="41"/>
    </row>
    <row r="207" spans="1:53" s="42" customFormat="1" ht="21.75" customHeight="1">
      <c r="A207" s="99"/>
      <c r="B207" s="102"/>
      <c r="C207" s="105"/>
      <c r="D207" s="107"/>
      <c r="E207" s="26" t="s">
        <v>57</v>
      </c>
      <c r="F207" s="13">
        <f t="shared" si="109"/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8"/>
      <c r="AS207" s="39"/>
      <c r="AT207" s="39"/>
      <c r="AU207" s="39"/>
      <c r="AV207" s="39"/>
      <c r="AW207" s="39"/>
      <c r="AX207" s="39"/>
      <c r="AY207" s="39"/>
      <c r="AZ207" s="40"/>
      <c r="BA207" s="41"/>
    </row>
    <row r="208" spans="1:53" s="42" customFormat="1" ht="21.75" customHeight="1">
      <c r="A208" s="99"/>
      <c r="B208" s="102"/>
      <c r="C208" s="105"/>
      <c r="D208" s="107"/>
      <c r="E208" s="26" t="s">
        <v>58</v>
      </c>
      <c r="F208" s="13">
        <f t="shared" si="109"/>
        <v>44964.417069999996</v>
      </c>
      <c r="G208" s="17">
        <v>1163.067</v>
      </c>
      <c r="H208" s="17">
        <v>31058.942999999999</v>
      </c>
      <c r="I208" s="17">
        <f>11909.60107+324</f>
        <v>12233.601070000001</v>
      </c>
      <c r="J208" s="17">
        <v>508.80599999999998</v>
      </c>
      <c r="K208" s="17">
        <v>0</v>
      </c>
      <c r="L208" s="17">
        <v>0</v>
      </c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8"/>
      <c r="AS208" s="39"/>
      <c r="AT208" s="39"/>
      <c r="AU208" s="39"/>
      <c r="AV208" s="39"/>
      <c r="AW208" s="39"/>
      <c r="AX208" s="39"/>
      <c r="AY208" s="39"/>
      <c r="AZ208" s="40"/>
      <c r="BA208" s="41"/>
    </row>
    <row r="209" spans="1:53" s="58" customFormat="1" ht="96" customHeight="1">
      <c r="A209" s="100"/>
      <c r="B209" s="103"/>
      <c r="C209" s="106"/>
      <c r="D209" s="108"/>
      <c r="E209" s="26" t="s">
        <v>59</v>
      </c>
      <c r="F209" s="13">
        <f t="shared" si="109"/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54"/>
      <c r="AS209" s="55"/>
      <c r="AT209" s="55"/>
      <c r="AU209" s="55"/>
      <c r="AV209" s="55"/>
      <c r="AW209" s="55"/>
      <c r="AX209" s="55"/>
      <c r="AY209" s="55"/>
      <c r="AZ209" s="56"/>
      <c r="BA209" s="57"/>
    </row>
    <row r="210" spans="1:53" s="42" customFormat="1" ht="21.75" customHeight="1">
      <c r="A210" s="98" t="s">
        <v>28</v>
      </c>
      <c r="B210" s="149" t="s">
        <v>185</v>
      </c>
      <c r="C210" s="104" t="s">
        <v>137</v>
      </c>
      <c r="D210" s="98" t="s">
        <v>83</v>
      </c>
      <c r="E210" s="26" t="s">
        <v>47</v>
      </c>
      <c r="F210" s="13">
        <f t="shared" ref="F210:F215" si="112">G210+H210+I210+J210+K210+L210</f>
        <v>11217.838</v>
      </c>
      <c r="G210" s="14">
        <f>G211+G213+G214+G215</f>
        <v>5246.29</v>
      </c>
      <c r="H210" s="14">
        <f t="shared" ref="H210:L210" si="113">H211+H213+H214+H215</f>
        <v>5971.5479999999998</v>
      </c>
      <c r="I210" s="14">
        <f t="shared" si="113"/>
        <v>0</v>
      </c>
      <c r="J210" s="14">
        <f t="shared" si="113"/>
        <v>0</v>
      </c>
      <c r="K210" s="14">
        <f t="shared" si="113"/>
        <v>0</v>
      </c>
      <c r="L210" s="14">
        <f t="shared" si="113"/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1.75" customHeight="1">
      <c r="A211" s="99"/>
      <c r="B211" s="102"/>
      <c r="C211" s="105"/>
      <c r="D211" s="134"/>
      <c r="E211" s="26" t="s">
        <v>56</v>
      </c>
      <c r="F211" s="13">
        <f t="shared" si="112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31.5" customHeight="1">
      <c r="A212" s="99"/>
      <c r="B212" s="102"/>
      <c r="C212" s="105"/>
      <c r="D212" s="134"/>
      <c r="E212" s="25" t="s">
        <v>191</v>
      </c>
      <c r="F212" s="13">
        <f>G212+H212+I212+J212+K212+L212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99"/>
      <c r="B213" s="102"/>
      <c r="C213" s="105"/>
      <c r="D213" s="134"/>
      <c r="E213" s="26" t="s">
        <v>57</v>
      </c>
      <c r="F213" s="13">
        <f t="shared" si="112"/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42" customFormat="1" ht="21.75" customHeight="1">
      <c r="A214" s="99"/>
      <c r="B214" s="102"/>
      <c r="C214" s="105"/>
      <c r="D214" s="134"/>
      <c r="E214" s="26" t="s">
        <v>58</v>
      </c>
      <c r="F214" s="13">
        <f t="shared" si="112"/>
        <v>11217.838</v>
      </c>
      <c r="G214" s="17">
        <f>5363.47-117.18</f>
        <v>5246.29</v>
      </c>
      <c r="H214" s="17">
        <v>5971.5479999999998</v>
      </c>
      <c r="I214" s="16">
        <f>5638.582-2014.58332-3623.99868</f>
        <v>0</v>
      </c>
      <c r="J214" s="16">
        <v>0</v>
      </c>
      <c r="K214" s="16">
        <v>0</v>
      </c>
      <c r="L214" s="16">
        <v>0</v>
      </c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8"/>
      <c r="AS214" s="39"/>
      <c r="AT214" s="39"/>
      <c r="AU214" s="39"/>
      <c r="AV214" s="39"/>
      <c r="AW214" s="39"/>
      <c r="AX214" s="39"/>
      <c r="AY214" s="39"/>
      <c r="AZ214" s="40"/>
      <c r="BA214" s="41"/>
    </row>
    <row r="215" spans="1:53" s="58" customFormat="1" ht="20.25" customHeight="1">
      <c r="A215" s="100"/>
      <c r="B215" s="103"/>
      <c r="C215" s="106"/>
      <c r="D215" s="135"/>
      <c r="E215" s="26" t="s">
        <v>59</v>
      </c>
      <c r="F215" s="13">
        <f t="shared" si="112"/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54"/>
      <c r="AS215" s="55"/>
      <c r="AT215" s="55"/>
      <c r="AU215" s="55"/>
      <c r="AV215" s="55"/>
      <c r="AW215" s="55"/>
      <c r="AX215" s="55"/>
      <c r="AY215" s="55"/>
      <c r="AZ215" s="56"/>
      <c r="BA215" s="57"/>
    </row>
    <row r="216" spans="1:53" s="42" customFormat="1" ht="21.75" customHeight="1">
      <c r="A216" s="98" t="s">
        <v>99</v>
      </c>
      <c r="B216" s="128" t="s">
        <v>146</v>
      </c>
      <c r="C216" s="131" t="s">
        <v>188</v>
      </c>
      <c r="D216" s="98" t="s">
        <v>90</v>
      </c>
      <c r="E216" s="26" t="s">
        <v>47</v>
      </c>
      <c r="F216" s="13">
        <f t="shared" ref="F216:F221" si="114">G216+H216+I216+J216+K216+L216</f>
        <v>13370.248</v>
      </c>
      <c r="G216" s="14">
        <f>G217+G219+G220+G221</f>
        <v>6566.6030000000001</v>
      </c>
      <c r="H216" s="14">
        <f>H217+H219+H220+H221</f>
        <v>6803.6450000000004</v>
      </c>
      <c r="I216" s="14">
        <f>I217+I219+I220+I221</f>
        <v>0</v>
      </c>
      <c r="J216" s="14">
        <v>0</v>
      </c>
      <c r="K216" s="14">
        <v>0</v>
      </c>
      <c r="L216" s="14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21.75" customHeight="1">
      <c r="A217" s="99"/>
      <c r="B217" s="129"/>
      <c r="C217" s="132"/>
      <c r="D217" s="99"/>
      <c r="E217" s="26" t="s">
        <v>56</v>
      </c>
      <c r="F217" s="13">
        <f t="shared" si="114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7.75" customHeight="1">
      <c r="A218" s="99"/>
      <c r="B218" s="129"/>
      <c r="C218" s="132"/>
      <c r="D218" s="99"/>
      <c r="E218" s="25" t="s">
        <v>191</v>
      </c>
      <c r="F218" s="13">
        <f>G218+H218+I218+J218+K218+L218</f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99"/>
      <c r="B219" s="129"/>
      <c r="C219" s="132"/>
      <c r="D219" s="99"/>
      <c r="E219" s="26" t="s">
        <v>57</v>
      </c>
      <c r="F219" s="13">
        <f t="shared" si="114"/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42" customFormat="1" ht="21.75" customHeight="1">
      <c r="A220" s="99"/>
      <c r="B220" s="129"/>
      <c r="C220" s="132"/>
      <c r="D220" s="99"/>
      <c r="E220" s="26" t="s">
        <v>58</v>
      </c>
      <c r="F220" s="13">
        <f t="shared" si="114"/>
        <v>13370.248</v>
      </c>
      <c r="G220" s="17">
        <v>6566.6030000000001</v>
      </c>
      <c r="H220" s="17">
        <v>6803.6450000000004</v>
      </c>
      <c r="I220" s="17">
        <v>0</v>
      </c>
      <c r="J220" s="17">
        <v>0</v>
      </c>
      <c r="K220" s="17">
        <v>0</v>
      </c>
      <c r="L220" s="17">
        <v>0</v>
      </c>
      <c r="M220" s="37" t="s">
        <v>138</v>
      </c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8"/>
      <c r="AS220" s="39"/>
      <c r="AT220" s="39"/>
      <c r="AU220" s="39"/>
      <c r="AV220" s="39"/>
      <c r="AW220" s="39"/>
      <c r="AX220" s="39"/>
      <c r="AY220" s="39"/>
      <c r="AZ220" s="40"/>
      <c r="BA220" s="41"/>
    </row>
    <row r="221" spans="1:53" s="58" customFormat="1" ht="18" customHeight="1">
      <c r="A221" s="100"/>
      <c r="B221" s="130"/>
      <c r="C221" s="133"/>
      <c r="D221" s="100"/>
      <c r="E221" s="26" t="s">
        <v>59</v>
      </c>
      <c r="F221" s="13">
        <f t="shared" si="114"/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54"/>
      <c r="AS221" s="55"/>
      <c r="AT221" s="55"/>
      <c r="AU221" s="55"/>
      <c r="AV221" s="55"/>
      <c r="AW221" s="55"/>
      <c r="AX221" s="55"/>
      <c r="AY221" s="55"/>
      <c r="AZ221" s="56"/>
      <c r="BA221" s="57"/>
    </row>
    <row r="222" spans="1:53" s="42" customFormat="1" ht="21.75" customHeight="1">
      <c r="A222" s="98" t="s">
        <v>112</v>
      </c>
      <c r="B222" s="101" t="s">
        <v>114</v>
      </c>
      <c r="C222" s="104">
        <v>2023</v>
      </c>
      <c r="D222" s="98" t="s">
        <v>139</v>
      </c>
      <c r="E222" s="26" t="s">
        <v>47</v>
      </c>
      <c r="F222" s="13">
        <f t="shared" ref="F222:F227" si="115">G222+H222+I222+J222+K222+L222</f>
        <v>715.09608000000003</v>
      </c>
      <c r="G222" s="14">
        <f>G223+G225+G226+G227</f>
        <v>0</v>
      </c>
      <c r="H222" s="14">
        <f>H223+H225+H226+H227</f>
        <v>0</v>
      </c>
      <c r="I222" s="14">
        <f>I223+I225+I226+I227</f>
        <v>715.09608000000003</v>
      </c>
      <c r="J222" s="14">
        <f>J223+J225+J226+J227</f>
        <v>0</v>
      </c>
      <c r="K222" s="14">
        <f t="shared" ref="K222:L222" si="116">K223+K225+K226+K227</f>
        <v>0</v>
      </c>
      <c r="L222" s="14">
        <f t="shared" si="116"/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1.75" customHeight="1">
      <c r="A223" s="99"/>
      <c r="B223" s="102"/>
      <c r="C223" s="105"/>
      <c r="D223" s="107"/>
      <c r="E223" s="26" t="s">
        <v>56</v>
      </c>
      <c r="F223" s="13">
        <f t="shared" si="115"/>
        <v>0</v>
      </c>
      <c r="G223" s="16">
        <v>0</v>
      </c>
      <c r="H223" s="16">
        <v>0</v>
      </c>
      <c r="I223" s="16"/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30" customHeight="1">
      <c r="A224" s="99"/>
      <c r="B224" s="102"/>
      <c r="C224" s="105"/>
      <c r="D224" s="107"/>
      <c r="E224" s="25" t="s">
        <v>191</v>
      </c>
      <c r="F224" s="13">
        <f>G224+H224+I224+J224+K224+L224</f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99"/>
      <c r="B225" s="102"/>
      <c r="C225" s="105"/>
      <c r="D225" s="107"/>
      <c r="E225" s="26" t="s">
        <v>57</v>
      </c>
      <c r="F225" s="13">
        <f t="shared" si="115"/>
        <v>679.34127999999998</v>
      </c>
      <c r="G225" s="16">
        <v>0</v>
      </c>
      <c r="H225" s="16">
        <v>0</v>
      </c>
      <c r="I225" s="27">
        <v>679.34127999999998</v>
      </c>
      <c r="J225" s="16">
        <v>0</v>
      </c>
      <c r="K225" s="16">
        <v>0</v>
      </c>
      <c r="L225" s="16">
        <v>0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42" customFormat="1" ht="21.75" customHeight="1">
      <c r="A226" s="99"/>
      <c r="B226" s="102"/>
      <c r="C226" s="105"/>
      <c r="D226" s="107"/>
      <c r="E226" s="26" t="s">
        <v>58</v>
      </c>
      <c r="F226" s="13">
        <f t="shared" si="115"/>
        <v>35.754800000000003</v>
      </c>
      <c r="G226" s="16">
        <v>0</v>
      </c>
      <c r="H226" s="16">
        <v>0</v>
      </c>
      <c r="I226" s="27">
        <v>35.754800000000003</v>
      </c>
      <c r="J226" s="16">
        <v>0</v>
      </c>
      <c r="K226" s="16">
        <v>0</v>
      </c>
      <c r="L226" s="16">
        <v>0</v>
      </c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8"/>
      <c r="AS226" s="39"/>
      <c r="AT226" s="39"/>
      <c r="AU226" s="39"/>
      <c r="AV226" s="39"/>
      <c r="AW226" s="39"/>
      <c r="AX226" s="39"/>
      <c r="AY226" s="39"/>
      <c r="AZ226" s="40"/>
      <c r="BA226" s="41"/>
    </row>
    <row r="227" spans="1:53" s="58" customFormat="1" ht="21.75" customHeight="1">
      <c r="A227" s="100"/>
      <c r="B227" s="103"/>
      <c r="C227" s="106"/>
      <c r="D227" s="108"/>
      <c r="E227" s="26" t="s">
        <v>59</v>
      </c>
      <c r="F227" s="13">
        <f t="shared" si="115"/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54"/>
      <c r="AS227" s="55"/>
      <c r="AT227" s="55"/>
      <c r="AU227" s="55"/>
      <c r="AV227" s="55"/>
      <c r="AW227" s="55"/>
      <c r="AX227" s="55"/>
      <c r="AY227" s="55"/>
      <c r="AZ227" s="56"/>
      <c r="BA227" s="57"/>
    </row>
    <row r="228" spans="1:53" s="42" customFormat="1" ht="21.75" customHeight="1">
      <c r="A228" s="98" t="s">
        <v>142</v>
      </c>
      <c r="B228" s="101" t="s">
        <v>143</v>
      </c>
      <c r="C228" s="104">
        <v>2023</v>
      </c>
      <c r="D228" s="98" t="s">
        <v>144</v>
      </c>
      <c r="E228" s="26" t="s">
        <v>47</v>
      </c>
      <c r="F228" s="13">
        <f>G228+H228+I228+J228+K228+L228</f>
        <v>1500</v>
      </c>
      <c r="G228" s="14">
        <f>G229+G231+G232+G233</f>
        <v>0</v>
      </c>
      <c r="H228" s="14">
        <f>H229+H231+H232+H233</f>
        <v>0</v>
      </c>
      <c r="I228" s="14">
        <f>I229+I231+I232+I233</f>
        <v>1500</v>
      </c>
      <c r="J228" s="14">
        <f>J229+J231+J232+J233</f>
        <v>0</v>
      </c>
      <c r="K228" s="14">
        <f t="shared" ref="K228:L228" si="117">K229+K231+K232+K233</f>
        <v>0</v>
      </c>
      <c r="L228" s="14">
        <f t="shared" si="117"/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21.75" customHeight="1">
      <c r="A229" s="99"/>
      <c r="B229" s="102"/>
      <c r="C229" s="105"/>
      <c r="D229" s="107"/>
      <c r="E229" s="26" t="s">
        <v>56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8.5" customHeight="1">
      <c r="A230" s="99"/>
      <c r="B230" s="102"/>
      <c r="C230" s="105"/>
      <c r="D230" s="107"/>
      <c r="E230" s="25" t="s">
        <v>191</v>
      </c>
      <c r="F230" s="13">
        <f>G230+H230+I230+J230+K230+L230</f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99"/>
      <c r="B231" s="102"/>
      <c r="C231" s="105"/>
      <c r="D231" s="107"/>
      <c r="E231" s="26" t="s">
        <v>57</v>
      </c>
      <c r="F231" s="13">
        <f>G231+H231+I231+J231+K231+L231</f>
        <v>0</v>
      </c>
      <c r="G231" s="16">
        <v>0</v>
      </c>
      <c r="H231" s="16">
        <v>0</v>
      </c>
      <c r="I231" s="27">
        <v>0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42" customFormat="1" ht="21.75" customHeight="1">
      <c r="A232" s="99"/>
      <c r="B232" s="102"/>
      <c r="C232" s="105"/>
      <c r="D232" s="107"/>
      <c r="E232" s="26" t="s">
        <v>58</v>
      </c>
      <c r="F232" s="13">
        <f>G232+H232+I232+J232+K232+L232</f>
        <v>1500</v>
      </c>
      <c r="G232" s="16">
        <v>0</v>
      </c>
      <c r="H232" s="16">
        <v>0</v>
      </c>
      <c r="I232" s="27">
        <v>1500</v>
      </c>
      <c r="J232" s="16">
        <v>0</v>
      </c>
      <c r="K232" s="16">
        <v>0</v>
      </c>
      <c r="L232" s="16">
        <v>0</v>
      </c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8"/>
      <c r="AS232" s="39"/>
      <c r="AT232" s="39"/>
      <c r="AU232" s="39"/>
      <c r="AV232" s="39"/>
      <c r="AW232" s="39"/>
      <c r="AX232" s="39"/>
      <c r="AY232" s="39"/>
      <c r="AZ232" s="40"/>
      <c r="BA232" s="41"/>
    </row>
    <row r="233" spans="1:53" s="58" customFormat="1" ht="21.75" customHeight="1">
      <c r="A233" s="100"/>
      <c r="B233" s="103"/>
      <c r="C233" s="106"/>
      <c r="D233" s="108"/>
      <c r="E233" s="26" t="s">
        <v>59</v>
      </c>
      <c r="F233" s="13">
        <f t="shared" ref="F233" si="118">G233+H233+I233+J233+K233</f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54"/>
      <c r="AS233" s="55"/>
      <c r="AT233" s="55"/>
      <c r="AU233" s="55"/>
      <c r="AV233" s="55"/>
      <c r="AW233" s="55"/>
      <c r="AX233" s="55"/>
      <c r="AY233" s="55"/>
      <c r="AZ233" s="56"/>
      <c r="BA233" s="57"/>
    </row>
    <row r="234" spans="1:53" s="42" customFormat="1" ht="21.75" customHeight="1">
      <c r="A234" s="98" t="s">
        <v>189</v>
      </c>
      <c r="B234" s="101" t="s">
        <v>190</v>
      </c>
      <c r="C234" s="104">
        <v>2024</v>
      </c>
      <c r="D234" s="98" t="s">
        <v>139</v>
      </c>
      <c r="E234" s="26" t="s">
        <v>47</v>
      </c>
      <c r="F234" s="13">
        <f>G234+H234+I234+J234+K234+L234</f>
        <v>10576.03</v>
      </c>
      <c r="G234" s="14">
        <f>G235+G237+G238+G239</f>
        <v>0</v>
      </c>
      <c r="H234" s="14">
        <f>H235+H237+H238+H239</f>
        <v>0</v>
      </c>
      <c r="I234" s="14">
        <f>I235+I237+I238+I239</f>
        <v>0</v>
      </c>
      <c r="J234" s="14">
        <f>J235+J236+J237+J238+J239</f>
        <v>10576.03</v>
      </c>
      <c r="K234" s="14">
        <f t="shared" ref="K234:L234" si="119">K235+K237+K238+K239</f>
        <v>0</v>
      </c>
      <c r="L234" s="14">
        <f t="shared" si="119"/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1.75" customHeight="1">
      <c r="A235" s="99"/>
      <c r="B235" s="102"/>
      <c r="C235" s="105"/>
      <c r="D235" s="107"/>
      <c r="E235" s="26" t="s">
        <v>56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30.75" customHeight="1">
      <c r="A236" s="99"/>
      <c r="B236" s="102"/>
      <c r="C236" s="105"/>
      <c r="D236" s="107"/>
      <c r="E236" s="25" t="s">
        <v>191</v>
      </c>
      <c r="F236" s="13">
        <f>G236+H236+I236+J236+K236+L236</f>
        <v>10565.45397</v>
      </c>
      <c r="G236" s="16">
        <v>0</v>
      </c>
      <c r="H236" s="16">
        <v>0</v>
      </c>
      <c r="I236" s="16">
        <v>0</v>
      </c>
      <c r="J236" s="16">
        <v>10565.45397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99"/>
      <c r="B237" s="102"/>
      <c r="C237" s="105"/>
      <c r="D237" s="107"/>
      <c r="E237" s="26" t="s">
        <v>57</v>
      </c>
      <c r="F237" s="13">
        <f>G237+H237+I237+J237+K237+L237</f>
        <v>0</v>
      </c>
      <c r="G237" s="16">
        <v>0</v>
      </c>
      <c r="H237" s="16">
        <v>0</v>
      </c>
      <c r="I237" s="27">
        <v>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42" customFormat="1" ht="21.75" customHeight="1">
      <c r="A238" s="99"/>
      <c r="B238" s="102"/>
      <c r="C238" s="105"/>
      <c r="D238" s="107"/>
      <c r="E238" s="26" t="s">
        <v>58</v>
      </c>
      <c r="F238" s="13">
        <f>G238+H238+I238+J238+K238+L238</f>
        <v>10.576029999999999</v>
      </c>
      <c r="G238" s="16">
        <v>0</v>
      </c>
      <c r="H238" s="16">
        <v>0</v>
      </c>
      <c r="I238" s="27"/>
      <c r="J238" s="16">
        <v>10.576029999999999</v>
      </c>
      <c r="K238" s="16">
        <v>0</v>
      </c>
      <c r="L238" s="16">
        <v>0</v>
      </c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8"/>
      <c r="AS238" s="39"/>
      <c r="AT238" s="39"/>
      <c r="AU238" s="39"/>
      <c r="AV238" s="39"/>
      <c r="AW238" s="39"/>
      <c r="AX238" s="39"/>
      <c r="AY238" s="39"/>
      <c r="AZ238" s="40"/>
      <c r="BA238" s="41"/>
    </row>
    <row r="239" spans="1:53" s="58" customFormat="1" ht="21.75" customHeight="1">
      <c r="A239" s="100"/>
      <c r="B239" s="103"/>
      <c r="C239" s="106"/>
      <c r="D239" s="108"/>
      <c r="E239" s="26" t="s">
        <v>59</v>
      </c>
      <c r="F239" s="13">
        <f t="shared" ref="F239" si="120">G239+H239+I239+J239+K239</f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54"/>
      <c r="AS239" s="55"/>
      <c r="AT239" s="55"/>
      <c r="AU239" s="55"/>
      <c r="AV239" s="55"/>
      <c r="AW239" s="55"/>
      <c r="AX239" s="55"/>
      <c r="AY239" s="55"/>
      <c r="AZ239" s="56"/>
      <c r="BA239" s="57"/>
    </row>
    <row r="240" spans="1:53" s="42" customFormat="1" ht="21.75" customHeight="1">
      <c r="A240" s="95"/>
      <c r="B240" s="136" t="s">
        <v>73</v>
      </c>
      <c r="C240" s="104" t="s">
        <v>151</v>
      </c>
      <c r="D240" s="122"/>
      <c r="E240" s="25" t="s">
        <v>47</v>
      </c>
      <c r="F240" s="23">
        <f t="shared" ref="F240:J241" si="121">F12+F66+F78+F114+F186</f>
        <v>1289631.0625199999</v>
      </c>
      <c r="G240" s="23">
        <f t="shared" si="121"/>
        <v>182601.34386000002</v>
      </c>
      <c r="H240" s="23">
        <f t="shared" si="121"/>
        <v>233788.01252999998</v>
      </c>
      <c r="I240" s="23">
        <f>I12+I66+I78+I114+I186</f>
        <v>214757.03866999998</v>
      </c>
      <c r="J240" s="23">
        <f t="shared" si="121"/>
        <v>223680.55145999999</v>
      </c>
      <c r="K240" s="71">
        <f>K12+K66+K78+K114+K186+K108+K174</f>
        <v>199465.86599999998</v>
      </c>
      <c r="L240" s="71">
        <f>L12+L66+L78+L114+L186</f>
        <v>235338.25</v>
      </c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59"/>
      <c r="AN240" s="59"/>
      <c r="AO240" s="59"/>
      <c r="AP240" s="59"/>
      <c r="AQ240" s="59"/>
      <c r="AR240" s="39"/>
      <c r="AS240" s="39"/>
      <c r="AT240" s="39"/>
      <c r="AU240" s="39"/>
      <c r="AV240" s="39"/>
      <c r="AW240" s="39"/>
      <c r="AX240" s="39"/>
      <c r="AY240" s="39"/>
      <c r="AZ240" s="39"/>
    </row>
    <row r="241" spans="1:52" s="42" customFormat="1" ht="21.75" customHeight="1">
      <c r="A241" s="96"/>
      <c r="B241" s="137"/>
      <c r="C241" s="105"/>
      <c r="D241" s="122"/>
      <c r="E241" s="25" t="s">
        <v>56</v>
      </c>
      <c r="F241" s="23">
        <f t="shared" si="121"/>
        <v>20992.862120000002</v>
      </c>
      <c r="G241" s="23">
        <f t="shared" si="121"/>
        <v>6456.1931199999999</v>
      </c>
      <c r="H241" s="23">
        <f t="shared" si="121"/>
        <v>356.34931</v>
      </c>
      <c r="I241" s="23">
        <f t="shared" si="121"/>
        <v>6245.4033200000003</v>
      </c>
      <c r="J241" s="23">
        <f t="shared" si="121"/>
        <v>7934.9163699999999</v>
      </c>
      <c r="K241" s="71">
        <f>K13+K67+K79+K115+K187</f>
        <v>0</v>
      </c>
      <c r="L241" s="71">
        <f>L13+L67+L79+L115+L187</f>
        <v>0</v>
      </c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59"/>
      <c r="AN241" s="59"/>
      <c r="AO241" s="59"/>
      <c r="AP241" s="59"/>
      <c r="AQ241" s="59"/>
      <c r="AR241" s="39"/>
      <c r="AS241" s="39"/>
      <c r="AT241" s="39"/>
      <c r="AU241" s="39"/>
      <c r="AV241" s="39"/>
      <c r="AW241" s="39"/>
      <c r="AX241" s="39"/>
      <c r="AY241" s="39"/>
      <c r="AZ241" s="39"/>
    </row>
    <row r="242" spans="1:52" s="42" customFormat="1" ht="27" customHeight="1">
      <c r="A242" s="96"/>
      <c r="B242" s="137"/>
      <c r="C242" s="105"/>
      <c r="D242" s="122"/>
      <c r="E242" s="25" t="s">
        <v>191</v>
      </c>
      <c r="F242" s="23">
        <f t="shared" ref="F242:H245" si="122">F14+F68+F80+F116+F188</f>
        <v>10565.45397</v>
      </c>
      <c r="G242" s="71">
        <f t="shared" si="122"/>
        <v>0</v>
      </c>
      <c r="H242" s="71">
        <f t="shared" si="122"/>
        <v>0</v>
      </c>
      <c r="I242" s="71">
        <f>I14+I74+I80+I116+I188</f>
        <v>0</v>
      </c>
      <c r="J242" s="23">
        <f>J14+J68+J80+J116+J188</f>
        <v>10565.45397</v>
      </c>
      <c r="K242" s="71">
        <f>K14+K68+K80+K116+K188</f>
        <v>0</v>
      </c>
      <c r="L242" s="71">
        <f>L14+L68+L80+L116+L188</f>
        <v>0</v>
      </c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59"/>
      <c r="AN242" s="59"/>
      <c r="AO242" s="59"/>
      <c r="AP242" s="59"/>
      <c r="AQ242" s="59"/>
      <c r="AR242" s="39"/>
      <c r="AS242" s="39"/>
      <c r="AT242" s="39"/>
      <c r="AU242" s="39"/>
      <c r="AV242" s="39"/>
      <c r="AW242" s="39"/>
      <c r="AX242" s="39"/>
      <c r="AY242" s="39"/>
      <c r="AZ242" s="39"/>
    </row>
    <row r="243" spans="1:52" s="42" customFormat="1" ht="21.75" customHeight="1">
      <c r="A243" s="96"/>
      <c r="B243" s="137"/>
      <c r="C243" s="105"/>
      <c r="D243" s="122"/>
      <c r="E243" s="25" t="s">
        <v>57</v>
      </c>
      <c r="F243" s="23">
        <f t="shared" si="122"/>
        <v>15550.053960000001</v>
      </c>
      <c r="G243" s="23">
        <f t="shared" si="122"/>
        <v>462.43673999999999</v>
      </c>
      <c r="H243" s="23">
        <f t="shared" si="122"/>
        <v>13484.10122</v>
      </c>
      <c r="I243" s="23">
        <f>I15+I75+I81+I117+I189</f>
        <v>861.88882000000001</v>
      </c>
      <c r="J243" s="23">
        <f>J15+J69+J81+J117+J189</f>
        <v>525.62717999999995</v>
      </c>
      <c r="K243" s="71">
        <f>K15+K69+K81+K117+K189</f>
        <v>108</v>
      </c>
      <c r="L243" s="71">
        <f>L15+L69+L81+L117+L189</f>
        <v>108</v>
      </c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59"/>
      <c r="AN243" s="59"/>
      <c r="AO243" s="59"/>
      <c r="AP243" s="59"/>
      <c r="AQ243" s="59"/>
      <c r="AR243" s="39"/>
      <c r="AS243" s="39"/>
      <c r="AT243" s="39"/>
      <c r="AU243" s="39"/>
      <c r="AV243" s="39"/>
      <c r="AW243" s="39"/>
      <c r="AX243" s="39"/>
      <c r="AY243" s="39"/>
      <c r="AZ243" s="39"/>
    </row>
    <row r="244" spans="1:52" s="42" customFormat="1" ht="21.75" customHeight="1">
      <c r="A244" s="96"/>
      <c r="B244" s="137"/>
      <c r="C244" s="105"/>
      <c r="D244" s="122"/>
      <c r="E244" s="25" t="s">
        <v>58</v>
      </c>
      <c r="F244" s="23">
        <f t="shared" si="122"/>
        <v>1242522.6924699999</v>
      </c>
      <c r="G244" s="23">
        <f t="shared" si="122"/>
        <v>175682.71400000001</v>
      </c>
      <c r="H244" s="23">
        <f t="shared" si="122"/>
        <v>219947.56200000001</v>
      </c>
      <c r="I244" s="23">
        <f>I16+I70+I82+I118+I190</f>
        <v>207649.74652999997</v>
      </c>
      <c r="J244" s="23">
        <f>J16+J70+J82+J118+J190</f>
        <v>204654.55393999998</v>
      </c>
      <c r="K244" s="71">
        <f>K16+K70+K82+K118+K190+K112+K178</f>
        <v>199357.86599999998</v>
      </c>
      <c r="L244" s="71">
        <f>L16+L70+L82+L118+L190+L112+L178</f>
        <v>235230.25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59"/>
      <c r="AN244" s="59"/>
      <c r="AO244" s="59"/>
      <c r="AP244" s="59"/>
      <c r="AQ244" s="59"/>
      <c r="AR244" s="39"/>
      <c r="AS244" s="39"/>
      <c r="AT244" s="39"/>
      <c r="AU244" s="39"/>
      <c r="AV244" s="39"/>
      <c r="AW244" s="39"/>
      <c r="AX244" s="39"/>
      <c r="AY244" s="39"/>
      <c r="AZ244" s="39"/>
    </row>
    <row r="245" spans="1:52" s="58" customFormat="1" ht="21.75" customHeight="1">
      <c r="A245" s="97"/>
      <c r="B245" s="138"/>
      <c r="C245" s="106"/>
      <c r="D245" s="123"/>
      <c r="E245" s="25" t="s">
        <v>59</v>
      </c>
      <c r="F245" s="13">
        <f t="shared" si="122"/>
        <v>0</v>
      </c>
      <c r="G245" s="23">
        <f t="shared" si="122"/>
        <v>0</v>
      </c>
      <c r="H245" s="23">
        <f t="shared" si="122"/>
        <v>0</v>
      </c>
      <c r="I245" s="23">
        <f>I17+I71+I83+I119+I191</f>
        <v>0</v>
      </c>
      <c r="J245" s="23">
        <f>J17+J71+J83+J119+J191</f>
        <v>0</v>
      </c>
      <c r="K245" s="71">
        <f>K17+K71+K83+K119+K191</f>
        <v>0</v>
      </c>
      <c r="L245" s="71">
        <f>L17+L71+L83+L119+L191</f>
        <v>0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60"/>
      <c r="AN245" s="60"/>
      <c r="AO245" s="60"/>
      <c r="AP245" s="60"/>
      <c r="AQ245" s="60"/>
      <c r="AR245" s="55"/>
      <c r="AS245" s="55"/>
      <c r="AT245" s="55"/>
      <c r="AU245" s="55"/>
      <c r="AV245" s="55"/>
      <c r="AW245" s="55"/>
      <c r="AX245" s="55"/>
      <c r="AY245" s="55"/>
      <c r="AZ245" s="55"/>
    </row>
    <row r="246" spans="1:52" s="33" customFormat="1" ht="12.7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68"/>
      <c r="L246" s="68"/>
    </row>
    <row r="247" spans="1:52" s="33" customFormat="1" ht="12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68"/>
      <c r="L247" s="68"/>
    </row>
    <row r="248" spans="1:52" s="81" customFormat="1" ht="15" customHeight="1">
      <c r="B248" s="82" t="s">
        <v>147</v>
      </c>
      <c r="C248" s="83"/>
      <c r="D248" s="84" t="s">
        <v>148</v>
      </c>
      <c r="E248" s="84"/>
      <c r="F248" s="84"/>
      <c r="G248" s="84"/>
      <c r="H248" s="85"/>
      <c r="I248" s="86"/>
      <c r="J248" s="87"/>
      <c r="K248" s="87"/>
      <c r="L248" s="88"/>
      <c r="M248" s="88"/>
      <c r="N248" s="88"/>
      <c r="O248" s="88"/>
      <c r="P248" s="88"/>
      <c r="Q248" s="88"/>
      <c r="R248" s="88"/>
    </row>
    <row r="249" spans="1:52" s="81" customFormat="1" ht="15.75">
      <c r="B249" s="89"/>
      <c r="C249" s="89"/>
      <c r="D249" s="90" t="s">
        <v>150</v>
      </c>
      <c r="E249" s="90"/>
      <c r="F249" s="90"/>
      <c r="G249" s="90"/>
      <c r="H249" s="91"/>
      <c r="J249" s="88"/>
      <c r="K249" s="86" t="s">
        <v>149</v>
      </c>
      <c r="L249" s="92"/>
      <c r="M249" s="88"/>
      <c r="N249" s="88"/>
      <c r="O249" s="88"/>
      <c r="P249" s="88"/>
      <c r="Q249" s="88"/>
      <c r="R249" s="88"/>
    </row>
    <row r="250" spans="1:52" s="78" customFormat="1" ht="12.75">
      <c r="B250" s="79"/>
      <c r="C250" s="79"/>
      <c r="D250" s="79"/>
      <c r="E250" s="79"/>
      <c r="F250" s="79"/>
      <c r="G250" s="79"/>
      <c r="H250" s="79"/>
      <c r="J250" s="93"/>
      <c r="K250" s="80"/>
      <c r="L250" s="80"/>
      <c r="M250" s="80"/>
      <c r="N250" s="80"/>
      <c r="O250" s="80"/>
      <c r="P250" s="80"/>
      <c r="Q250" s="80"/>
      <c r="R250" s="80"/>
    </row>
    <row r="251" spans="1:52" s="78" customFormat="1" ht="12.75">
      <c r="B251" s="79"/>
      <c r="C251" s="79"/>
      <c r="D251" s="79"/>
      <c r="E251" s="79"/>
      <c r="F251" s="79"/>
      <c r="G251" s="79"/>
      <c r="H251" s="79"/>
      <c r="I251" s="94"/>
      <c r="J251" s="94"/>
      <c r="K251" s="94"/>
      <c r="L251" s="80"/>
      <c r="M251" s="80"/>
      <c r="N251" s="80"/>
      <c r="O251" s="80"/>
      <c r="P251" s="80"/>
      <c r="Q251" s="80"/>
      <c r="R251" s="80"/>
    </row>
    <row r="252" spans="1:52" s="33" customFormat="1" ht="21.75" customHeight="1">
      <c r="F252" s="37"/>
      <c r="H252" s="61"/>
      <c r="I252" s="61"/>
      <c r="J252" s="61"/>
      <c r="K252" s="69"/>
      <c r="L252" s="69"/>
    </row>
    <row r="253" spans="1:52" s="33" customFormat="1" ht="21.75" customHeight="1">
      <c r="F253" s="37"/>
      <c r="H253" s="61"/>
      <c r="I253" s="61"/>
      <c r="J253" s="61"/>
      <c r="K253" s="69"/>
      <c r="L253" s="69"/>
    </row>
    <row r="254" spans="1:52" s="33" customFormat="1" ht="21.75" customHeight="1">
      <c r="F254" s="37"/>
      <c r="H254" s="61"/>
      <c r="I254" s="61"/>
      <c r="J254" s="61"/>
      <c r="K254" s="69"/>
      <c r="L254" s="69"/>
    </row>
    <row r="255" spans="1:52" s="33" customFormat="1" ht="21.75" customHeight="1">
      <c r="F255" s="37"/>
      <c r="H255" s="61"/>
      <c r="I255" s="61"/>
      <c r="J255" s="61"/>
      <c r="K255" s="69"/>
      <c r="L255" s="69"/>
    </row>
    <row r="256" spans="1:52" s="33" customFormat="1" ht="21.75" customHeight="1">
      <c r="F256" s="37"/>
      <c r="H256" s="61"/>
      <c r="I256" s="61"/>
      <c r="J256" s="61"/>
      <c r="K256" s="69"/>
      <c r="L256" s="69"/>
    </row>
    <row r="257" spans="1:52" s="33" customFormat="1" ht="21.75" customHeight="1">
      <c r="F257" s="37"/>
      <c r="H257" s="61"/>
      <c r="I257" s="61"/>
      <c r="J257" s="61"/>
      <c r="K257" s="69"/>
      <c r="L257" s="69"/>
    </row>
    <row r="258" spans="1:52" s="33" customFormat="1" ht="21.75" customHeight="1">
      <c r="F258" s="37"/>
      <c r="H258" s="61"/>
      <c r="I258" s="61"/>
      <c r="J258" s="61"/>
      <c r="K258" s="69"/>
      <c r="L258" s="69"/>
    </row>
    <row r="259" spans="1:52" s="33" customFormat="1" ht="21.75" customHeight="1">
      <c r="F259" s="37"/>
      <c r="H259" s="61"/>
      <c r="I259" s="61"/>
      <c r="J259" s="61"/>
      <c r="K259" s="69"/>
      <c r="L259" s="69"/>
    </row>
    <row r="260" spans="1:52" s="33" customFormat="1" ht="21.75" customHeight="1">
      <c r="F260" s="37"/>
      <c r="H260" s="61"/>
      <c r="I260" s="61"/>
      <c r="J260" s="61"/>
      <c r="K260" s="69"/>
      <c r="L260" s="69"/>
    </row>
    <row r="261" spans="1:52" s="33" customFormat="1" ht="21.75" customHeight="1">
      <c r="F261" s="37"/>
      <c r="H261" s="61"/>
      <c r="I261" s="61"/>
      <c r="J261" s="61"/>
      <c r="K261" s="69"/>
      <c r="L261" s="69"/>
    </row>
    <row r="262" spans="1:52" s="33" customFormat="1" ht="21.75" customHeight="1">
      <c r="F262" s="37"/>
      <c r="H262" s="61"/>
      <c r="I262" s="61"/>
      <c r="J262" s="61"/>
      <c r="K262" s="69"/>
      <c r="L262" s="69"/>
    </row>
    <row r="263" spans="1:52" s="33" customFormat="1" ht="21.75" customHeight="1">
      <c r="F263" s="37"/>
      <c r="H263" s="61"/>
      <c r="I263" s="61"/>
      <c r="J263" s="61"/>
      <c r="K263" s="69"/>
      <c r="L263" s="69"/>
    </row>
    <row r="264" spans="1:52" s="33" customFormat="1" ht="21.75" customHeight="1">
      <c r="F264" s="37"/>
      <c r="H264" s="61"/>
      <c r="I264" s="61"/>
      <c r="J264" s="61"/>
      <c r="K264" s="69"/>
      <c r="L264" s="69"/>
    </row>
    <row r="265" spans="1:52" s="33" customFormat="1" ht="21.75" customHeight="1">
      <c r="F265" s="37"/>
      <c r="H265" s="61"/>
      <c r="I265" s="61"/>
      <c r="J265" s="61"/>
      <c r="K265" s="69"/>
      <c r="L265" s="69"/>
    </row>
    <row r="266" spans="1:52" s="33" customFormat="1" ht="21.75" customHeight="1">
      <c r="F266" s="37"/>
      <c r="H266" s="61"/>
      <c r="I266" s="61"/>
      <c r="J266" s="61"/>
      <c r="K266" s="69"/>
      <c r="L266" s="69"/>
    </row>
    <row r="267" spans="1:52" s="33" customFormat="1" ht="21.75" customHeight="1">
      <c r="F267" s="37"/>
      <c r="H267" s="61"/>
      <c r="I267" s="61"/>
      <c r="J267" s="61"/>
      <c r="K267" s="69"/>
      <c r="L267" s="69"/>
    </row>
    <row r="268" spans="1:52" s="63" customFormat="1" ht="21.75" customHeight="1">
      <c r="A268" s="62"/>
      <c r="F268" s="64"/>
      <c r="H268" s="61"/>
      <c r="I268" s="61"/>
      <c r="J268" s="61"/>
      <c r="K268" s="69"/>
      <c r="L268" s="69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</row>
    <row r="269" spans="1:52" s="63" customFormat="1" ht="21.75" customHeight="1">
      <c r="A269" s="62"/>
      <c r="F269" s="64"/>
      <c r="H269" s="61"/>
      <c r="I269" s="61"/>
      <c r="J269" s="61"/>
      <c r="K269" s="69"/>
      <c r="L269" s="69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</row>
    <row r="270" spans="1:52" s="63" customFormat="1" ht="21.75" customHeight="1">
      <c r="A270" s="62"/>
      <c r="F270" s="64"/>
      <c r="H270" s="61"/>
      <c r="I270" s="61"/>
      <c r="J270" s="61"/>
      <c r="K270" s="69"/>
      <c r="L270" s="69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</row>
    <row r="271" spans="1:52" s="63" customFormat="1" ht="21.75" customHeight="1">
      <c r="A271" s="62"/>
      <c r="F271" s="64"/>
      <c r="H271" s="61"/>
      <c r="I271" s="61"/>
      <c r="J271" s="61"/>
      <c r="K271" s="69"/>
      <c r="L271" s="69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</row>
    <row r="272" spans="1:52" s="63" customFormat="1" ht="21.75" customHeight="1">
      <c r="A272" s="62"/>
      <c r="F272" s="64"/>
      <c r="H272" s="61"/>
      <c r="I272" s="61"/>
      <c r="J272" s="61"/>
      <c r="K272" s="69"/>
      <c r="L272" s="69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>
      <c r="A273" s="62"/>
      <c r="F273" s="64"/>
      <c r="H273" s="61"/>
      <c r="I273" s="61"/>
      <c r="J273" s="61"/>
      <c r="K273" s="69"/>
      <c r="L273" s="69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>
      <c r="A274" s="62"/>
      <c r="F274" s="64"/>
      <c r="H274" s="61"/>
      <c r="I274" s="61"/>
      <c r="J274" s="61"/>
      <c r="K274" s="69"/>
      <c r="L274" s="69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</sheetData>
  <autoFilter ref="A9:I245"/>
  <mergeCells count="171">
    <mergeCell ref="A4:L6"/>
    <mergeCell ref="G1:L3"/>
    <mergeCell ref="L9:L10"/>
    <mergeCell ref="A204:A209"/>
    <mergeCell ref="B204:B209"/>
    <mergeCell ref="C204:C209"/>
    <mergeCell ref="A120:A125"/>
    <mergeCell ref="B120:B125"/>
    <mergeCell ref="C120:C125"/>
    <mergeCell ref="A114:A119"/>
    <mergeCell ref="B114:B119"/>
    <mergeCell ref="C114:C119"/>
    <mergeCell ref="A168:A173"/>
    <mergeCell ref="C132:C137"/>
    <mergeCell ref="A150:A155"/>
    <mergeCell ref="B150:B155"/>
    <mergeCell ref="A156:A161"/>
    <mergeCell ref="B156:B161"/>
    <mergeCell ref="C156:C161"/>
    <mergeCell ref="A126:A131"/>
    <mergeCell ref="D84:D89"/>
    <mergeCell ref="D72:D77"/>
    <mergeCell ref="D78:D83"/>
    <mergeCell ref="B54:B59"/>
    <mergeCell ref="B168:B173"/>
    <mergeCell ref="C168:C173"/>
    <mergeCell ref="C162:C167"/>
    <mergeCell ref="A162:A167"/>
    <mergeCell ref="B162:B167"/>
    <mergeCell ref="C126:C131"/>
    <mergeCell ref="A132:A137"/>
    <mergeCell ref="B210:B215"/>
    <mergeCell ref="C210:C215"/>
    <mergeCell ref="A198:A203"/>
    <mergeCell ref="A138:A143"/>
    <mergeCell ref="B126:B131"/>
    <mergeCell ref="C150:C155"/>
    <mergeCell ref="A144:A149"/>
    <mergeCell ref="A174:A179"/>
    <mergeCell ref="B174:B179"/>
    <mergeCell ref="C174:C179"/>
    <mergeCell ref="A84:A89"/>
    <mergeCell ref="B84:B89"/>
    <mergeCell ref="C84:C89"/>
    <mergeCell ref="A66:A71"/>
    <mergeCell ref="B66:B71"/>
    <mergeCell ref="A54:A59"/>
    <mergeCell ref="A48:A53"/>
    <mergeCell ref="B48:B53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G9:G10"/>
    <mergeCell ref="H9:H10"/>
    <mergeCell ref="D18:D23"/>
    <mergeCell ref="D24:D29"/>
    <mergeCell ref="C66:C71"/>
    <mergeCell ref="C48:C53"/>
    <mergeCell ref="D54:D59"/>
    <mergeCell ref="D66:D71"/>
    <mergeCell ref="C36:C41"/>
    <mergeCell ref="C30:C35"/>
    <mergeCell ref="C42:C47"/>
    <mergeCell ref="C54:C59"/>
    <mergeCell ref="D30:D35"/>
    <mergeCell ref="D36:D41"/>
    <mergeCell ref="D42:D47"/>
    <mergeCell ref="D48:D53"/>
    <mergeCell ref="D174:D179"/>
    <mergeCell ref="A216:A221"/>
    <mergeCell ref="B216:B221"/>
    <mergeCell ref="C216:C221"/>
    <mergeCell ref="D204:D209"/>
    <mergeCell ref="B198:B203"/>
    <mergeCell ref="C198:C203"/>
    <mergeCell ref="D240:D245"/>
    <mergeCell ref="D186:D191"/>
    <mergeCell ref="D192:D197"/>
    <mergeCell ref="D210:D215"/>
    <mergeCell ref="D216:D221"/>
    <mergeCell ref="D198:D203"/>
    <mergeCell ref="A240:A245"/>
    <mergeCell ref="C240:C245"/>
    <mergeCell ref="B240:B245"/>
    <mergeCell ref="A186:A191"/>
    <mergeCell ref="B186:B191"/>
    <mergeCell ref="C186:C191"/>
    <mergeCell ref="A210:A215"/>
    <mergeCell ref="A192:A197"/>
    <mergeCell ref="B192:B197"/>
    <mergeCell ref="C192:C197"/>
    <mergeCell ref="A234:A239"/>
    <mergeCell ref="B234:B239"/>
    <mergeCell ref="C234:C239"/>
    <mergeCell ref="D234:D239"/>
    <mergeCell ref="D90:D95"/>
    <mergeCell ref="C108:C113"/>
    <mergeCell ref="D126:D131"/>
    <mergeCell ref="D132:D137"/>
    <mergeCell ref="D144:D149"/>
    <mergeCell ref="A102:A107"/>
    <mergeCell ref="B102:B107"/>
    <mergeCell ref="D102:D107"/>
    <mergeCell ref="C102:C107"/>
    <mergeCell ref="D120:D125"/>
    <mergeCell ref="D96:D101"/>
    <mergeCell ref="A96:A101"/>
    <mergeCell ref="B96:B101"/>
    <mergeCell ref="C96:C101"/>
    <mergeCell ref="A90:A95"/>
    <mergeCell ref="B90:B95"/>
    <mergeCell ref="C90:C95"/>
    <mergeCell ref="B132:B137"/>
    <mergeCell ref="B138:B143"/>
    <mergeCell ref="A108:A113"/>
    <mergeCell ref="B108:B113"/>
    <mergeCell ref="D108:D113"/>
    <mergeCell ref="C144:C149"/>
    <mergeCell ref="B144:B149"/>
    <mergeCell ref="B36:B41"/>
    <mergeCell ref="A42:A47"/>
    <mergeCell ref="A78:A83"/>
    <mergeCell ref="B78:B83"/>
    <mergeCell ref="C12:C17"/>
    <mergeCell ref="A12:A17"/>
    <mergeCell ref="B12:B17"/>
    <mergeCell ref="A30:A35"/>
    <mergeCell ref="B30:B35"/>
    <mergeCell ref="A18:A23"/>
    <mergeCell ref="B18:B23"/>
    <mergeCell ref="C18:C23"/>
    <mergeCell ref="A24:A29"/>
    <mergeCell ref="B24:B29"/>
    <mergeCell ref="C24:C29"/>
    <mergeCell ref="A72:A77"/>
    <mergeCell ref="B72:B77"/>
    <mergeCell ref="C72:C77"/>
    <mergeCell ref="C78:C83"/>
    <mergeCell ref="A36:A41"/>
    <mergeCell ref="B42:B47"/>
    <mergeCell ref="D12:D17"/>
    <mergeCell ref="A228:A233"/>
    <mergeCell ref="B228:B233"/>
    <mergeCell ref="C228:C233"/>
    <mergeCell ref="D228:D233"/>
    <mergeCell ref="A180:A185"/>
    <mergeCell ref="B180:B185"/>
    <mergeCell ref="C180:C185"/>
    <mergeCell ref="D180:D185"/>
    <mergeCell ref="A60:A65"/>
    <mergeCell ref="B60:B65"/>
    <mergeCell ref="C60:C65"/>
    <mergeCell ref="D60:D65"/>
    <mergeCell ref="A222:A227"/>
    <mergeCell ref="B222:B227"/>
    <mergeCell ref="C222:C227"/>
    <mergeCell ref="D222:D227"/>
    <mergeCell ref="D114:D119"/>
    <mergeCell ref="D150:D155"/>
    <mergeCell ref="D156:D161"/>
    <mergeCell ref="D162:D167"/>
    <mergeCell ref="C138:C143"/>
    <mergeCell ref="D168:D173"/>
    <mergeCell ref="D138:D143"/>
  </mergeCells>
  <pageMargins left="0.25" right="0.25" top="0.75" bottom="0.75" header="0.3" footer="0.3"/>
  <pageSetup paperSize="9" scale="71" fitToHeight="0" orientation="landscape" r:id="rId1"/>
  <rowBreaks count="8" manualBreakCount="8">
    <brk id="29" max="11" man="1"/>
    <brk id="59" max="11" man="1"/>
    <brk id="95" max="11" man="1"/>
    <brk id="125" max="11" man="1"/>
    <brk id="155" max="11" man="1"/>
    <brk id="185" max="11" man="1"/>
    <brk id="209" max="11" man="1"/>
    <brk id="2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2023-11-07T09:23:08Z</dcterms:modified>
</cp:coreProperties>
</file>